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tesanovic\Desktop\Rebalans 2024\Sjednica NSRS 27 11 2024\"/>
    </mc:Choice>
  </mc:AlternateContent>
  <bookViews>
    <workbookView xWindow="0" yWindow="0" windowWidth="23040" windowHeight="9195" tabRatio="573" activeTab="1"/>
  </bookViews>
  <sheets>
    <sheet name="Садржај" sheetId="16" r:id="rId1"/>
    <sheet name="Општи дио" sheetId="15" r:id="rId2"/>
    <sheet name="Расходи" sheetId="2" r:id="rId3"/>
    <sheet name="Приходи - Фонд 02" sheetId="14" r:id="rId4"/>
  </sheets>
  <externalReferences>
    <externalReference r:id="rId5"/>
    <externalReference r:id="rId6"/>
    <externalReference r:id="rId7"/>
  </externalReferences>
  <definedNames>
    <definedName name="\T" localSheetId="1">'[1]Key Assumptions'!#REF!</definedName>
    <definedName name="\T" localSheetId="3">'[1]Key Assumptions'!#REF!</definedName>
    <definedName name="\T" localSheetId="2">'[1]Key Assumptions'!#REF!</definedName>
    <definedName name="\T" localSheetId="0">'[1]Key Assumptions'!#REF!</definedName>
    <definedName name="\T">'[1]Key Assumptions'!#REF!</definedName>
    <definedName name="_xlnm._FilterDatabase" localSheetId="3" hidden="1">'Приходи - Фонд 02'!$A$1:$E$845</definedName>
    <definedName name="_xlnm._FilterDatabase" localSheetId="2" hidden="1">Расходи!$A$1:$H$4969</definedName>
    <definedName name="ANSWER" localSheetId="1">'[1]Key Assumptions'!#REF!</definedName>
    <definedName name="ANSWER" localSheetId="3">'[1]Key Assumptions'!#REF!</definedName>
    <definedName name="ANSWER" localSheetId="2">'[1]Key Assumptions'!#REF!</definedName>
    <definedName name="ANSWER" localSheetId="0">'[1]Key Assumptions'!#REF!</definedName>
    <definedName name="ANSWER">'[1]Key Assumptions'!#REF!</definedName>
    <definedName name="CCODE" localSheetId="1">[2]Contents!#REF!</definedName>
    <definedName name="CCODE" localSheetId="3">[2]Contents!#REF!</definedName>
    <definedName name="CCODE" localSheetId="2">[2]Contents!#REF!</definedName>
    <definedName name="CCODE" localSheetId="0">[2]Contents!#REF!</definedName>
    <definedName name="CCODE">[2]Contents!#REF!</definedName>
    <definedName name="debtsr" localSheetId="1">#REF!</definedName>
    <definedName name="debtsr" localSheetId="3">#REF!</definedName>
    <definedName name="debtsr" localSheetId="2">#REF!</definedName>
    <definedName name="debtsr" localSheetId="0">#REF!</definedName>
    <definedName name="debtsr">#REF!</definedName>
    <definedName name="DOCFILE" localSheetId="1">[2]Contents!#REF!</definedName>
    <definedName name="DOCFILE" localSheetId="3">[2]Contents!#REF!</definedName>
    <definedName name="DOCFILE" localSheetId="2">[2]Contents!#REF!</definedName>
    <definedName name="DOCFILE" localSheetId="0">[2]Contents!#REF!</definedName>
    <definedName name="DOCFILE">[2]Contents!#REF!</definedName>
    <definedName name="donor" localSheetId="1">#REF!</definedName>
    <definedName name="donor" localSheetId="3">#REF!</definedName>
    <definedName name="donor" localSheetId="2">#REF!</definedName>
    <definedName name="donor" localSheetId="0">#REF!</definedName>
    <definedName name="donor">#REF!</definedName>
    <definedName name="EDSSDESCRIPTOR" localSheetId="1">[2]Contents!#REF!</definedName>
    <definedName name="EDSSDESCRIPTOR" localSheetId="3">[2]Contents!#REF!</definedName>
    <definedName name="EDSSDESCRIPTOR" localSheetId="2">[2]Contents!#REF!</definedName>
    <definedName name="EDSSDESCRIPTOR" localSheetId="0">[2]Contents!#REF!</definedName>
    <definedName name="EDSSDESCRIPTOR">[2]Contents!#REF!</definedName>
    <definedName name="EDSSFILE" localSheetId="1">[2]Contents!#REF!</definedName>
    <definedName name="EDSSFILE" localSheetId="3">[2]Contents!#REF!</definedName>
    <definedName name="EDSSFILE" localSheetId="2">[2]Contents!#REF!</definedName>
    <definedName name="EDSSFILE" localSheetId="0">[2]Contents!#REF!</definedName>
    <definedName name="EDSSFILE">[2]Contents!#REF!</definedName>
    <definedName name="EDSSNAME" localSheetId="1">[2]Contents!#REF!</definedName>
    <definedName name="EDSSNAME" localSheetId="3">[2]Contents!#REF!</definedName>
    <definedName name="EDSSNAME" localSheetId="2">[2]Contents!#REF!</definedName>
    <definedName name="EDSSNAME" localSheetId="0">[2]Contents!#REF!</definedName>
    <definedName name="EDSSNAME">[2]Contents!#REF!</definedName>
    <definedName name="EDSSTIME" localSheetId="1">[2]Contents!#REF!</definedName>
    <definedName name="EDSSTIME" localSheetId="3">[2]Contents!#REF!</definedName>
    <definedName name="EDSSTIME" localSheetId="2">[2]Contents!#REF!</definedName>
    <definedName name="EDSSTIME" localSheetId="0">[2]Contents!#REF!</definedName>
    <definedName name="EDSSTIME">[2]Contents!#REF!</definedName>
    <definedName name="EISCODE" localSheetId="1">[2]Contents!#REF!</definedName>
    <definedName name="EISCODE" localSheetId="3">[2]Contents!#REF!</definedName>
    <definedName name="EISCODE" localSheetId="2">[2]Contents!#REF!</definedName>
    <definedName name="EISCODE" localSheetId="0">[2]Contents!#REF!</definedName>
    <definedName name="EISCODE">[2]Contents!#REF!</definedName>
    <definedName name="exportproj" localSheetId="1">#REF!</definedName>
    <definedName name="exportproj" localSheetId="3">#REF!</definedName>
    <definedName name="exportproj" localSheetId="2">#REF!</definedName>
    <definedName name="exportproj" localSheetId="0">#REF!</definedName>
    <definedName name="exportproj">#REF!</definedName>
    <definedName name="exports" localSheetId="1">[2]Exp!#REF!</definedName>
    <definedName name="exports" localSheetId="3">[2]Exp!#REF!</definedName>
    <definedName name="exports" localSheetId="2">[2]Exp!#REF!</definedName>
    <definedName name="exports" localSheetId="0">[2]Exp!#REF!</definedName>
    <definedName name="exports">[2]Exp!#REF!</definedName>
    <definedName name="importproj." localSheetId="1">#REF!</definedName>
    <definedName name="importproj." localSheetId="3">#REF!</definedName>
    <definedName name="importproj." localSheetId="2">#REF!</definedName>
    <definedName name="importproj." localSheetId="0">#REF!</definedName>
    <definedName name="importproj.">#REF!</definedName>
    <definedName name="Load_Op">[3]!Load_Op</definedName>
    <definedName name="medtermdates" localSheetId="1">#REF!</definedName>
    <definedName name="medtermdates" localSheetId="3">#REF!</definedName>
    <definedName name="medtermdates" localSheetId="2">#REF!</definedName>
    <definedName name="medtermdates" localSheetId="0">#REF!</definedName>
    <definedName name="medtermdates">#REF!</definedName>
    <definedName name="medtermnames" localSheetId="1">#REF!</definedName>
    <definedName name="medtermnames" localSheetId="3">#REF!</definedName>
    <definedName name="medtermnames" localSheetId="2">#REF!</definedName>
    <definedName name="medtermnames" localSheetId="0">#REF!</definedName>
    <definedName name="medtermnames">#REF!</definedName>
    <definedName name="medtermnames2" localSheetId="1">#REF!</definedName>
    <definedName name="medtermnames2" localSheetId="3">#REF!</definedName>
    <definedName name="medtermnames2" localSheetId="2">#REF!</definedName>
    <definedName name="medtermnames2" localSheetId="0">#REF!</definedName>
    <definedName name="medtermnames2">#REF!</definedName>
    <definedName name="NAMES" localSheetId="1">#REF!</definedName>
    <definedName name="NAMES" localSheetId="3">#REF!</definedName>
    <definedName name="NAMES" localSheetId="2">#REF!</definedName>
    <definedName name="NAMES" localSheetId="0">#REF!</definedName>
    <definedName name="NAMES">#REF!</definedName>
    <definedName name="P" localSheetId="1">#REF!</definedName>
    <definedName name="P" localSheetId="3">#REF!</definedName>
    <definedName name="P" localSheetId="2">#REF!</definedName>
    <definedName name="P" localSheetId="0">#REF!</definedName>
    <definedName name="P">#REF!</definedName>
    <definedName name="_xlnm.Print_Area" localSheetId="1">'Општи дио'!$A$1:$F$295</definedName>
    <definedName name="_xlnm.Print_Area" localSheetId="3">'Приходи - Фонд 02'!$A$1:$C$843</definedName>
    <definedName name="_xlnm.Print_Area" localSheetId="2">Расходи!$A$1:$F$4961</definedName>
    <definedName name="_xlnm.Print_Area" localSheetId="0">Садржај!$A$1:$E$134</definedName>
    <definedName name="_xlnm.Print_Titles" localSheetId="3">'Приходи - Фонд 02'!$2:$4</definedName>
    <definedName name="_xlnm.Print_Titles" localSheetId="2">Расходи!$3:$5</definedName>
    <definedName name="quarterly" localSheetId="1">#REF!</definedName>
    <definedName name="quarterly" localSheetId="3">#REF!</definedName>
    <definedName name="quarterly" localSheetId="2">#REF!</definedName>
    <definedName name="quarterly" localSheetId="0">#REF!</definedName>
    <definedName name="quarterly">#REF!</definedName>
    <definedName name="REGISTERALL" localSheetId="1">[2]Contents!#REF!</definedName>
    <definedName name="REGISTERALL" localSheetId="3">[2]Contents!#REF!</definedName>
    <definedName name="REGISTERALL" localSheetId="2">[2]Contents!#REF!</definedName>
    <definedName name="REGISTERALL" localSheetId="0">[2]Contents!#REF!</definedName>
    <definedName name="REGISTERALL">[2]Contents!#REF!</definedName>
    <definedName name="sampletable" localSheetId="1">#REF!</definedName>
    <definedName name="sampletable" localSheetId="3">#REF!</definedName>
    <definedName name="sampletable" localSheetId="2">#REF!</definedName>
    <definedName name="sampletable" localSheetId="0">#REF!</definedName>
    <definedName name="sampletable">#REF!</definedName>
    <definedName name="Save_Op">[3]!Save_Op</definedName>
    <definedName name="SECTORS" localSheetId="1">[2]Contents!#REF!</definedName>
    <definedName name="SECTORS" localSheetId="3">[2]Contents!#REF!</definedName>
    <definedName name="SECTORS" localSheetId="2">[2]Contents!#REF!</definedName>
    <definedName name="SECTORS" localSheetId="0">[2]Contents!#REF!</definedName>
    <definedName name="SECTORS">[2]Contents!#REF!</definedName>
    <definedName name="sheetname" localSheetId="1">[2]Contents!#REF!</definedName>
    <definedName name="sheetname" localSheetId="3">[2]Contents!#REF!</definedName>
    <definedName name="sheetname" localSheetId="2">[2]Contents!#REF!</definedName>
    <definedName name="sheetname" localSheetId="0">[2]Contents!#REF!</definedName>
    <definedName name="sheetname">[2]Contents!#REF!</definedName>
    <definedName name="SR" localSheetId="1">#REF!</definedName>
    <definedName name="SR" localSheetId="3">#REF!</definedName>
    <definedName name="SR" localSheetId="2">#REF!</definedName>
    <definedName name="SR" localSheetId="0">#REF!</definedName>
    <definedName name="SR">#REF!</definedName>
    <definedName name="tabletemplate" localSheetId="1">#REF!</definedName>
    <definedName name="tabletemplate" localSheetId="3">#REF!</definedName>
    <definedName name="tabletemplate" localSheetId="2">#REF!</definedName>
    <definedName name="tabletemplate" localSheetId="0">#REF!</definedName>
    <definedName name="tabletemplate">#REF!</definedName>
    <definedName name="USERNAME" localSheetId="1">[2]Contents!#REF!</definedName>
    <definedName name="USERNAME" localSheetId="3">[2]Contents!#REF!</definedName>
    <definedName name="USERNAME" localSheetId="2">[2]Contents!#REF!</definedName>
    <definedName name="USERNAME" localSheetId="0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D1410" i="2" l="1"/>
  <c r="C763" i="14" l="1"/>
  <c r="C55" i="14"/>
  <c r="C54" i="14" s="1"/>
  <c r="E295" i="15" l="1"/>
  <c r="D295" i="15"/>
  <c r="C295" i="15"/>
  <c r="F294" i="15"/>
  <c r="F293" i="15"/>
  <c r="F292" i="15"/>
  <c r="F291" i="15"/>
  <c r="F290" i="15"/>
  <c r="F289" i="15"/>
  <c r="F288" i="15"/>
  <c r="F287" i="15"/>
  <c r="F285" i="15"/>
  <c r="F276" i="15"/>
  <c r="E261" i="15"/>
  <c r="E64" i="15" s="1"/>
  <c r="E257" i="15"/>
  <c r="E61" i="15" s="1"/>
  <c r="D257" i="15"/>
  <c r="E249" i="15"/>
  <c r="E58" i="15" s="1"/>
  <c r="C249" i="15"/>
  <c r="E234" i="15"/>
  <c r="E51" i="15" s="1"/>
  <c r="D234" i="15"/>
  <c r="D51" i="15" s="1"/>
  <c r="C234" i="15"/>
  <c r="E230" i="15"/>
  <c r="E50" i="15" s="1"/>
  <c r="E218" i="15"/>
  <c r="E217" i="15" s="1"/>
  <c r="C218" i="15"/>
  <c r="C217" i="15" s="1"/>
  <c r="E215" i="15"/>
  <c r="C215" i="15"/>
  <c r="E213" i="15"/>
  <c r="C213" i="15"/>
  <c r="C209" i="15"/>
  <c r="E207" i="15"/>
  <c r="D207" i="15"/>
  <c r="C207" i="15"/>
  <c r="E194" i="15"/>
  <c r="E38" i="15" s="1"/>
  <c r="D194" i="15"/>
  <c r="D38" i="15" s="1"/>
  <c r="E192" i="15"/>
  <c r="E37" i="15" s="1"/>
  <c r="F190" i="15"/>
  <c r="F188" i="15"/>
  <c r="E184" i="15"/>
  <c r="E34" i="15" s="1"/>
  <c r="E177" i="15"/>
  <c r="E32" i="15" s="1"/>
  <c r="D177" i="15"/>
  <c r="C174" i="15"/>
  <c r="C31" i="15" s="1"/>
  <c r="E171" i="15"/>
  <c r="E30" i="15" s="1"/>
  <c r="D171" i="15"/>
  <c r="D30" i="15" s="1"/>
  <c r="E169" i="15"/>
  <c r="E29" i="15" s="1"/>
  <c r="C169" i="15"/>
  <c r="E133" i="15"/>
  <c r="D133" i="15"/>
  <c r="E131" i="15"/>
  <c r="C131" i="15"/>
  <c r="E122" i="15"/>
  <c r="E23" i="15" s="1"/>
  <c r="C122" i="15"/>
  <c r="C23" i="15" s="1"/>
  <c r="E112" i="15"/>
  <c r="E111" i="15" s="1"/>
  <c r="E20" i="15" s="1"/>
  <c r="E19" i="15" s="1"/>
  <c r="C112" i="15"/>
  <c r="C111" i="15" s="1"/>
  <c r="C20" i="15" s="1"/>
  <c r="C19" i="15" s="1"/>
  <c r="E109" i="15"/>
  <c r="E18" i="15" s="1"/>
  <c r="C109" i="15"/>
  <c r="C18" i="15" s="1"/>
  <c r="C106" i="15"/>
  <c r="E104" i="15"/>
  <c r="E16" i="15" s="1"/>
  <c r="C104" i="15"/>
  <c r="C16" i="15" s="1"/>
  <c r="E89" i="15"/>
  <c r="E12" i="15" s="1"/>
  <c r="D89" i="15"/>
  <c r="D12" i="15" s="1"/>
  <c r="C89" i="15"/>
  <c r="E87" i="15"/>
  <c r="E11" i="15" s="1"/>
  <c r="C87" i="15"/>
  <c r="C11" i="15" s="1"/>
  <c r="E85" i="15"/>
  <c r="E10" i="15" s="1"/>
  <c r="E83" i="15"/>
  <c r="E9" i="15" s="1"/>
  <c r="C83" i="15"/>
  <c r="E81" i="15"/>
  <c r="E8" i="15" s="1"/>
  <c r="C81" i="15"/>
  <c r="C8" i="15" s="1"/>
  <c r="E78" i="15"/>
  <c r="E7" i="15" s="1"/>
  <c r="E69" i="15"/>
  <c r="D69" i="15"/>
  <c r="C69" i="15"/>
  <c r="D61" i="15"/>
  <c r="C58" i="15"/>
  <c r="C51" i="15"/>
  <c r="E44" i="15"/>
  <c r="D44" i="15"/>
  <c r="C44" i="15"/>
  <c r="C29" i="15"/>
  <c r="C9" i="15"/>
  <c r="E174" i="15" l="1"/>
  <c r="E31" i="15" s="1"/>
  <c r="F84" i="15"/>
  <c r="F157" i="15"/>
  <c r="F206" i="15"/>
  <c r="F123" i="15"/>
  <c r="C17" i="15"/>
  <c r="F93" i="15"/>
  <c r="C162" i="15"/>
  <c r="C28" i="15" s="1"/>
  <c r="E147" i="15"/>
  <c r="E26" i="15" s="1"/>
  <c r="D152" i="15"/>
  <c r="D27" i="15" s="1"/>
  <c r="D192" i="15"/>
  <c r="F216" i="15"/>
  <c r="C136" i="15"/>
  <c r="C135" i="15" s="1"/>
  <c r="C42" i="15" s="1"/>
  <c r="F105" i="15"/>
  <c r="E136" i="15"/>
  <c r="E135" i="15" s="1"/>
  <c r="E42" i="15" s="1"/>
  <c r="F212" i="15"/>
  <c r="D249" i="15"/>
  <c r="D58" i="15" s="1"/>
  <c r="D230" i="15"/>
  <c r="D229" i="15" s="1"/>
  <c r="C177" i="15"/>
  <c r="C32" i="15" s="1"/>
  <c r="C194" i="15"/>
  <c r="C38" i="15" s="1"/>
  <c r="F38" i="15" s="1"/>
  <c r="F203" i="15"/>
  <c r="D122" i="15"/>
  <c r="E162" i="15"/>
  <c r="E28" i="15" s="1"/>
  <c r="C147" i="15"/>
  <c r="C26" i="15" s="1"/>
  <c r="F178" i="15"/>
  <c r="F161" i="15"/>
  <c r="E209" i="15"/>
  <c r="F233" i="15"/>
  <c r="D187" i="15"/>
  <c r="E6" i="15"/>
  <c r="C187" i="15"/>
  <c r="C36" i="15" s="1"/>
  <c r="E270" i="15"/>
  <c r="E67" i="15" s="1"/>
  <c r="C78" i="15"/>
  <c r="D99" i="15"/>
  <c r="D15" i="15" s="1"/>
  <c r="E241" i="15"/>
  <c r="E54" i="15" s="1"/>
  <c r="F267" i="15"/>
  <c r="F44" i="15"/>
  <c r="D83" i="15"/>
  <c r="D9" i="15" s="1"/>
  <c r="F97" i="15"/>
  <c r="D104" i="15"/>
  <c r="E106" i="15"/>
  <c r="E17" i="15" s="1"/>
  <c r="C12" i="15"/>
  <c r="D32" i="15"/>
  <c r="C261" i="15"/>
  <c r="C64" i="15" s="1"/>
  <c r="F272" i="15"/>
  <c r="F79" i="15"/>
  <c r="F165" i="15"/>
  <c r="F156" i="15"/>
  <c r="D270" i="15"/>
  <c r="D67" i="15" s="1"/>
  <c r="F175" i="15"/>
  <c r="F214" i="15"/>
  <c r="D213" i="15"/>
  <c r="C133" i="15"/>
  <c r="E77" i="15"/>
  <c r="C92" i="15"/>
  <c r="E92" i="15"/>
  <c r="F150" i="15"/>
  <c r="F158" i="15"/>
  <c r="C179" i="15"/>
  <c r="C33" i="15" s="1"/>
  <c r="E179" i="15"/>
  <c r="E33" i="15" s="1"/>
  <c r="F202" i="15"/>
  <c r="F254" i="15"/>
  <c r="F274" i="15"/>
  <c r="F277" i="15"/>
  <c r="F82" i="15"/>
  <c r="E152" i="15"/>
  <c r="E27" i="15" s="1"/>
  <c r="F159" i="15"/>
  <c r="C171" i="15"/>
  <c r="C30" i="15" s="1"/>
  <c r="F30" i="15" s="1"/>
  <c r="F185" i="15"/>
  <c r="F219" i="15"/>
  <c r="F102" i="15"/>
  <c r="F151" i="15"/>
  <c r="E229" i="15"/>
  <c r="F235" i="15"/>
  <c r="F148" i="15"/>
  <c r="F154" i="15"/>
  <c r="F163" i="15"/>
  <c r="F166" i="15"/>
  <c r="C99" i="15"/>
  <c r="C15" i="15" s="1"/>
  <c r="E99" i="15"/>
  <c r="E15" i="15" s="1"/>
  <c r="F103" i="15"/>
  <c r="D136" i="15"/>
  <c r="F160" i="15"/>
  <c r="D174" i="15"/>
  <c r="F247" i="15"/>
  <c r="E49" i="15"/>
  <c r="E127" i="15"/>
  <c r="E126" i="15" s="1"/>
  <c r="F100" i="15"/>
  <c r="F195" i="15"/>
  <c r="D241" i="15"/>
  <c r="D54" i="15" s="1"/>
  <c r="F255" i="15"/>
  <c r="C275" i="15"/>
  <c r="C68" i="15" s="1"/>
  <c r="E275" i="15"/>
  <c r="E68" i="15" s="1"/>
  <c r="F295" i="15"/>
  <c r="F88" i="15"/>
  <c r="F94" i="15"/>
  <c r="E116" i="15"/>
  <c r="D162" i="15"/>
  <c r="D28" i="15" s="1"/>
  <c r="C252" i="15"/>
  <c r="C60" i="15" s="1"/>
  <c r="E252" i="15"/>
  <c r="D92" i="15"/>
  <c r="D14" i="15" s="1"/>
  <c r="D147" i="15"/>
  <c r="D26" i="15" s="1"/>
  <c r="F155" i="15"/>
  <c r="F172" i="15"/>
  <c r="E187" i="15"/>
  <c r="F253" i="15"/>
  <c r="F256" i="15"/>
  <c r="C85" i="15"/>
  <c r="F51" i="15"/>
  <c r="F80" i="15"/>
  <c r="F98" i="15"/>
  <c r="F119" i="15"/>
  <c r="D116" i="15"/>
  <c r="F95" i="15"/>
  <c r="F86" i="15"/>
  <c r="D85" i="15"/>
  <c r="C116" i="15"/>
  <c r="F153" i="15"/>
  <c r="C152" i="15"/>
  <c r="F101" i="15"/>
  <c r="C127" i="15"/>
  <c r="D131" i="15"/>
  <c r="D78" i="15"/>
  <c r="D81" i="15"/>
  <c r="D87" i="15"/>
  <c r="F107" i="15"/>
  <c r="D106" i="15"/>
  <c r="F110" i="15"/>
  <c r="D109" i="15"/>
  <c r="D127" i="15"/>
  <c r="F181" i="15"/>
  <c r="D112" i="15"/>
  <c r="F183" i="15"/>
  <c r="D179" i="15"/>
  <c r="F200" i="15"/>
  <c r="C199" i="15"/>
  <c r="C198" i="15" s="1"/>
  <c r="E199" i="15"/>
  <c r="D209" i="15"/>
  <c r="D199" i="15"/>
  <c r="F149" i="15"/>
  <c r="F164" i="15"/>
  <c r="D169" i="15"/>
  <c r="F170" i="15"/>
  <c r="F173" i="15"/>
  <c r="F176" i="15"/>
  <c r="C184" i="15"/>
  <c r="C34" i="15" s="1"/>
  <c r="D184" i="15"/>
  <c r="F193" i="15"/>
  <c r="C192" i="15"/>
  <c r="F242" i="15"/>
  <c r="C241" i="15"/>
  <c r="F189" i="15"/>
  <c r="D261" i="15"/>
  <c r="F263" i="15"/>
  <c r="C237" i="15"/>
  <c r="E237" i="15"/>
  <c r="D215" i="15"/>
  <c r="D218" i="15"/>
  <c r="C230" i="15"/>
  <c r="C257" i="15"/>
  <c r="F271" i="15"/>
  <c r="C270" i="15"/>
  <c r="C246" i="15"/>
  <c r="E246" i="15"/>
  <c r="C266" i="15"/>
  <c r="C65" i="15" s="1"/>
  <c r="E266" i="15"/>
  <c r="E65" i="15" s="1"/>
  <c r="E63" i="15" s="1"/>
  <c r="F234" i="15"/>
  <c r="D237" i="15"/>
  <c r="D246" i="15"/>
  <c r="D252" i="15"/>
  <c r="D266" i="15"/>
  <c r="D275" i="15"/>
  <c r="D135" i="15" l="1"/>
  <c r="E66" i="15"/>
  <c r="F194" i="15"/>
  <c r="D50" i="15"/>
  <c r="C126" i="15"/>
  <c r="C77" i="15"/>
  <c r="D37" i="15"/>
  <c r="D49" i="15"/>
  <c r="F147" i="15"/>
  <c r="F171" i="15"/>
  <c r="F177" i="15"/>
  <c r="E25" i="15"/>
  <c r="F122" i="15"/>
  <c r="D23" i="15"/>
  <c r="C186" i="15"/>
  <c r="C63" i="15"/>
  <c r="F187" i="15"/>
  <c r="F92" i="15"/>
  <c r="C251" i="15"/>
  <c r="F83" i="15"/>
  <c r="C7" i="15"/>
  <c r="D186" i="15"/>
  <c r="D36" i="15"/>
  <c r="F32" i="15"/>
  <c r="E198" i="15"/>
  <c r="E43" i="15" s="1"/>
  <c r="D269" i="15"/>
  <c r="E146" i="15"/>
  <c r="F9" i="15"/>
  <c r="F104" i="15"/>
  <c r="D16" i="15"/>
  <c r="F99" i="15"/>
  <c r="E186" i="15"/>
  <c r="E36" i="15"/>
  <c r="E35" i="15" s="1"/>
  <c r="F174" i="15"/>
  <c r="D31" i="15"/>
  <c r="F26" i="15"/>
  <c r="E269" i="15"/>
  <c r="F213" i="15"/>
  <c r="F28" i="15"/>
  <c r="F15" i="15"/>
  <c r="F162" i="15"/>
  <c r="C260" i="15"/>
  <c r="E251" i="15"/>
  <c r="E60" i="15"/>
  <c r="E59" i="15" s="1"/>
  <c r="E62" i="15"/>
  <c r="F241" i="15"/>
  <c r="E91" i="15"/>
  <c r="E14" i="15"/>
  <c r="E13" i="15" s="1"/>
  <c r="E115" i="15"/>
  <c r="E22" i="15"/>
  <c r="E21" i="15" s="1"/>
  <c r="C91" i="15"/>
  <c r="C14" i="15"/>
  <c r="F169" i="15"/>
  <c r="D29" i="15"/>
  <c r="D42" i="15"/>
  <c r="C27" i="15"/>
  <c r="F85" i="15"/>
  <c r="D10" i="15"/>
  <c r="C229" i="15"/>
  <c r="F229" i="15" s="1"/>
  <c r="C50" i="15"/>
  <c r="F261" i="15"/>
  <c r="D260" i="15"/>
  <c r="D64" i="15"/>
  <c r="F106" i="15"/>
  <c r="D17" i="15"/>
  <c r="D91" i="15"/>
  <c r="D146" i="15"/>
  <c r="F230" i="15"/>
  <c r="D111" i="15"/>
  <c r="F87" i="15"/>
  <c r="D11" i="15"/>
  <c r="E125" i="15"/>
  <c r="E41" i="15"/>
  <c r="C10" i="15"/>
  <c r="F275" i="15"/>
  <c r="D68" i="15"/>
  <c r="C61" i="15"/>
  <c r="F218" i="15"/>
  <c r="D217" i="15"/>
  <c r="F192" i="15"/>
  <c r="C37" i="15"/>
  <c r="E260" i="15"/>
  <c r="D126" i="15"/>
  <c r="F81" i="15"/>
  <c r="D8" i="15"/>
  <c r="D236" i="15"/>
  <c r="D228" i="15" s="1"/>
  <c r="D53" i="15"/>
  <c r="D77" i="15"/>
  <c r="F78" i="15"/>
  <c r="D7" i="15"/>
  <c r="C125" i="15"/>
  <c r="C41" i="15"/>
  <c r="F215" i="15"/>
  <c r="F266" i="15"/>
  <c r="D65" i="15"/>
  <c r="F184" i="15"/>
  <c r="D34" i="15"/>
  <c r="C197" i="15"/>
  <c r="C43" i="15"/>
  <c r="F209" i="15"/>
  <c r="D115" i="15"/>
  <c r="D22" i="15"/>
  <c r="E245" i="15"/>
  <c r="E57" i="15"/>
  <c r="E56" i="15" s="1"/>
  <c r="F252" i="15"/>
  <c r="D251" i="15"/>
  <c r="D60" i="15"/>
  <c r="C245" i="15"/>
  <c r="C57" i="15"/>
  <c r="C56" i="15" s="1"/>
  <c r="D198" i="15"/>
  <c r="F199" i="15"/>
  <c r="F152" i="15"/>
  <c r="C146" i="15"/>
  <c r="C145" i="15" s="1"/>
  <c r="C236" i="15"/>
  <c r="C53" i="15"/>
  <c r="C54" i="15"/>
  <c r="F109" i="15"/>
  <c r="D18" i="15"/>
  <c r="C115" i="15"/>
  <c r="C22" i="15"/>
  <c r="F246" i="15"/>
  <c r="D245" i="15"/>
  <c r="D57" i="15"/>
  <c r="C269" i="15"/>
  <c r="C67" i="15"/>
  <c r="E236" i="15"/>
  <c r="E228" i="15" s="1"/>
  <c r="E53" i="15"/>
  <c r="E52" i="15" s="1"/>
  <c r="E48" i="15" s="1"/>
  <c r="F270" i="15"/>
  <c r="F179" i="15"/>
  <c r="D33" i="15"/>
  <c r="E55" i="15" l="1"/>
  <c r="E244" i="15"/>
  <c r="F186" i="15"/>
  <c r="E259" i="15"/>
  <c r="E24" i="15"/>
  <c r="F269" i="15"/>
  <c r="E145" i="15"/>
  <c r="C244" i="15"/>
  <c r="E197" i="15"/>
  <c r="F36" i="15"/>
  <c r="D35" i="15"/>
  <c r="E76" i="15"/>
  <c r="E139" i="15" s="1"/>
  <c r="F16" i="15"/>
  <c r="C220" i="15"/>
  <c r="F23" i="15"/>
  <c r="E47" i="15"/>
  <c r="C13" i="15"/>
  <c r="F14" i="15"/>
  <c r="E5" i="15"/>
  <c r="F31" i="15"/>
  <c r="C25" i="15"/>
  <c r="F27" i="15"/>
  <c r="F60" i="15"/>
  <c r="D59" i="15"/>
  <c r="D21" i="15"/>
  <c r="F77" i="15"/>
  <c r="D76" i="15"/>
  <c r="C35" i="15"/>
  <c r="F37" i="15"/>
  <c r="F146" i="15"/>
  <c r="D145" i="15"/>
  <c r="F260" i="15"/>
  <c r="D259" i="15"/>
  <c r="F54" i="15"/>
  <c r="F217" i="15"/>
  <c r="C6" i="15"/>
  <c r="C76" i="15"/>
  <c r="C139" i="15" s="1"/>
  <c r="F29" i="15"/>
  <c r="D25" i="15"/>
  <c r="F251" i="15"/>
  <c r="F34" i="15"/>
  <c r="D125" i="15"/>
  <c r="D41" i="15"/>
  <c r="C66" i="15"/>
  <c r="C62" i="15" s="1"/>
  <c r="F67" i="15"/>
  <c r="F115" i="15"/>
  <c r="C59" i="15"/>
  <c r="C55" i="15" s="1"/>
  <c r="F91" i="15"/>
  <c r="F33" i="15"/>
  <c r="F18" i="15"/>
  <c r="D20" i="15"/>
  <c r="F17" i="15"/>
  <c r="D13" i="15"/>
  <c r="D52" i="15"/>
  <c r="C49" i="15"/>
  <c r="F50" i="15"/>
  <c r="F198" i="15"/>
  <c r="D197" i="15"/>
  <c r="D43" i="15"/>
  <c r="F68" i="15"/>
  <c r="D66" i="15"/>
  <c r="E40" i="15"/>
  <c r="F10" i="15"/>
  <c r="C259" i="15"/>
  <c r="C40" i="15"/>
  <c r="F8" i="15"/>
  <c r="F11" i="15"/>
  <c r="C228" i="15"/>
  <c r="F228" i="15" s="1"/>
  <c r="C21" i="15"/>
  <c r="F57" i="15"/>
  <c r="D56" i="15"/>
  <c r="F245" i="15"/>
  <c r="D244" i="15"/>
  <c r="C52" i="15"/>
  <c r="F65" i="15"/>
  <c r="F7" i="15"/>
  <c r="D6" i="15"/>
  <c r="F64" i="15"/>
  <c r="D63" i="15"/>
  <c r="E227" i="15" l="1"/>
  <c r="E220" i="15"/>
  <c r="E39" i="15"/>
  <c r="E45" i="15" s="1"/>
  <c r="E70" i="15" s="1"/>
  <c r="C24" i="15"/>
  <c r="D62" i="15"/>
  <c r="F63" i="15"/>
  <c r="F66" i="15"/>
  <c r="F13" i="15"/>
  <c r="D19" i="15"/>
  <c r="D5" i="15" s="1"/>
  <c r="D40" i="15"/>
  <c r="F259" i="15"/>
  <c r="D139" i="15"/>
  <c r="F76" i="15"/>
  <c r="D227" i="15"/>
  <c r="F25" i="15"/>
  <c r="D24" i="15"/>
  <c r="F43" i="15"/>
  <c r="D220" i="15"/>
  <c r="F145" i="15"/>
  <c r="F244" i="15"/>
  <c r="F197" i="15"/>
  <c r="D48" i="15"/>
  <c r="F21" i="15"/>
  <c r="F59" i="15"/>
  <c r="F6" i="15"/>
  <c r="C48" i="15"/>
  <c r="C47" i="15" s="1"/>
  <c r="F49" i="15"/>
  <c r="F35" i="15"/>
  <c r="F56" i="15"/>
  <c r="D55" i="15"/>
  <c r="C227" i="15"/>
  <c r="C5" i="15"/>
  <c r="F220" i="15" l="1"/>
  <c r="C39" i="15"/>
  <c r="C45" i="15" s="1"/>
  <c r="C70" i="15" s="1"/>
  <c r="F227" i="15"/>
  <c r="F24" i="15"/>
  <c r="F139" i="15"/>
  <c r="F48" i="15"/>
  <c r="D47" i="15"/>
  <c r="F40" i="15"/>
  <c r="F55" i="15"/>
  <c r="D39" i="15"/>
  <c r="F5" i="15"/>
  <c r="F62" i="15"/>
  <c r="F47" i="15" l="1"/>
  <c r="D45" i="15"/>
  <c r="F39" i="15"/>
  <c r="D70" i="15" l="1"/>
  <c r="F45" i="15"/>
  <c r="F70" i="15" l="1"/>
  <c r="E4956" i="2" l="1"/>
  <c r="E4955" i="2" s="1"/>
  <c r="D4956" i="2"/>
  <c r="D4955" i="2" s="1"/>
  <c r="C4956" i="2"/>
  <c r="C4955" i="2" s="1"/>
  <c r="E4916" i="2"/>
  <c r="D4916" i="2"/>
  <c r="C4916" i="2"/>
  <c r="E4880" i="2"/>
  <c r="E4879" i="2" s="1"/>
  <c r="D4880" i="2"/>
  <c r="D4879" i="2" s="1"/>
  <c r="C4880" i="2"/>
  <c r="C4879" i="2" s="1"/>
  <c r="E4858" i="2"/>
  <c r="D4858" i="2"/>
  <c r="C4858" i="2"/>
  <c r="E4834" i="2"/>
  <c r="D4834" i="2"/>
  <c r="C4834" i="2"/>
  <c r="E4753" i="2"/>
  <c r="D4753" i="2"/>
  <c r="C4753" i="2"/>
  <c r="E4745" i="2"/>
  <c r="E4744" i="2" s="1"/>
  <c r="D4745" i="2"/>
  <c r="D4744" i="2" s="1"/>
  <c r="C4745" i="2"/>
  <c r="C4744" i="2" s="1"/>
  <c r="E4711" i="2"/>
  <c r="D4711" i="2"/>
  <c r="C4711" i="2"/>
  <c r="E4699" i="2"/>
  <c r="D4699" i="2"/>
  <c r="C4699" i="2"/>
  <c r="E4668" i="2"/>
  <c r="D4668" i="2"/>
  <c r="C4668" i="2"/>
  <c r="E4666" i="2"/>
  <c r="D4666" i="2"/>
  <c r="C4666" i="2"/>
  <c r="E4624" i="2"/>
  <c r="D4624" i="2"/>
  <c r="C4624" i="2"/>
  <c r="E4513" i="2"/>
  <c r="D4513" i="2"/>
  <c r="C4513" i="2"/>
  <c r="E4380" i="2"/>
  <c r="D4380" i="2"/>
  <c r="C4380" i="2"/>
  <c r="E4377" i="2"/>
  <c r="D4377" i="2"/>
  <c r="C4377" i="2"/>
  <c r="E4340" i="2"/>
  <c r="D4340" i="2"/>
  <c r="C4340" i="2"/>
  <c r="E4175" i="2"/>
  <c r="D4175" i="2"/>
  <c r="C4175" i="2"/>
  <c r="E4077" i="2"/>
  <c r="D4077" i="2"/>
  <c r="C4077" i="2"/>
  <c r="E4025" i="2"/>
  <c r="D4025" i="2"/>
  <c r="C4025" i="2"/>
  <c r="E3977" i="2"/>
  <c r="D3977" i="2"/>
  <c r="C3977" i="2"/>
  <c r="E3943" i="2"/>
  <c r="D3943" i="2"/>
  <c r="C3943" i="2"/>
  <c r="E3877" i="2"/>
  <c r="D3877" i="2"/>
  <c r="C3877" i="2"/>
  <c r="E3734" i="2"/>
  <c r="D3734" i="2"/>
  <c r="C3734" i="2"/>
  <c r="E3701" i="2"/>
  <c r="D3701" i="2"/>
  <c r="C3701" i="2"/>
  <c r="E3696" i="2"/>
  <c r="D3696" i="2"/>
  <c r="C3696" i="2"/>
  <c r="E3624" i="2"/>
  <c r="D3624" i="2"/>
  <c r="C3624" i="2"/>
  <c r="E3622" i="2"/>
  <c r="D3622" i="2"/>
  <c r="C3622" i="2"/>
  <c r="E3463" i="2"/>
  <c r="E3462" i="2" s="1"/>
  <c r="D3463" i="2"/>
  <c r="D3462" i="2" s="1"/>
  <c r="C3463" i="2"/>
  <c r="C3462" i="2" s="1"/>
  <c r="E3340" i="2"/>
  <c r="D3340" i="2"/>
  <c r="C3340" i="2"/>
  <c r="E3307" i="2"/>
  <c r="D3307" i="2"/>
  <c r="C3307" i="2"/>
  <c r="E3276" i="2"/>
  <c r="D3276" i="2"/>
  <c r="C3276" i="2"/>
  <c r="E3243" i="2"/>
  <c r="D3243" i="2"/>
  <c r="C3243" i="2"/>
  <c r="E3207" i="2"/>
  <c r="D3207" i="2"/>
  <c r="C3207" i="2"/>
  <c r="E3168" i="2"/>
  <c r="D3168" i="2"/>
  <c r="C3168" i="2"/>
  <c r="C3138" i="2"/>
  <c r="E3026" i="2"/>
  <c r="D3026" i="2"/>
  <c r="C3026" i="2"/>
  <c r="E3023" i="2"/>
  <c r="D3023" i="2"/>
  <c r="C3023" i="2"/>
  <c r="E2992" i="2"/>
  <c r="D2992" i="2"/>
  <c r="C2992" i="2"/>
  <c r="E2959" i="2"/>
  <c r="D2959" i="2"/>
  <c r="C2959" i="2"/>
  <c r="E2929" i="2"/>
  <c r="D2929" i="2"/>
  <c r="C2929" i="2"/>
  <c r="E2890" i="2"/>
  <c r="D2890" i="2"/>
  <c r="C2890" i="2"/>
  <c r="E2857" i="2"/>
  <c r="D2857" i="2"/>
  <c r="C2857" i="2"/>
  <c r="E2854" i="2"/>
  <c r="D2854" i="2"/>
  <c r="C2854" i="2"/>
  <c r="E2825" i="2"/>
  <c r="D2825" i="2"/>
  <c r="C2825" i="2"/>
  <c r="E2792" i="2"/>
  <c r="D2792" i="2"/>
  <c r="C2792" i="2"/>
  <c r="E2758" i="2"/>
  <c r="D2758" i="2"/>
  <c r="C2758" i="2"/>
  <c r="E2728" i="2"/>
  <c r="E2727" i="2" s="1"/>
  <c r="D2728" i="2"/>
  <c r="D2727" i="2" s="1"/>
  <c r="C2728" i="2"/>
  <c r="C2727" i="2" s="1"/>
  <c r="E2694" i="2"/>
  <c r="D2694" i="2"/>
  <c r="C2694" i="2"/>
  <c r="E2657" i="2"/>
  <c r="D2657" i="2"/>
  <c r="C2657" i="2"/>
  <c r="E2619" i="2"/>
  <c r="D2619" i="2"/>
  <c r="C2619" i="2"/>
  <c r="E2578" i="2"/>
  <c r="D2578" i="2"/>
  <c r="C2578" i="2"/>
  <c r="E2546" i="2"/>
  <c r="D2546" i="2"/>
  <c r="C2546" i="2"/>
  <c r="E2517" i="2"/>
  <c r="D2517" i="2"/>
  <c r="C2517" i="2"/>
  <c r="E2484" i="2"/>
  <c r="D2484" i="2"/>
  <c r="C2484" i="2"/>
  <c r="E2452" i="2"/>
  <c r="D2452" i="2"/>
  <c r="C2452" i="2"/>
  <c r="E2421" i="2"/>
  <c r="D2421" i="2"/>
  <c r="C2421" i="2"/>
  <c r="E2391" i="2"/>
  <c r="D2391" i="2"/>
  <c r="C2391" i="2"/>
  <c r="E2315" i="2"/>
  <c r="D2315" i="2"/>
  <c r="C2315" i="2"/>
  <c r="E2266" i="2"/>
  <c r="D2266" i="2"/>
  <c r="C2266" i="2"/>
  <c r="E2237" i="2"/>
  <c r="D2237" i="2"/>
  <c r="C2237" i="2"/>
  <c r="E2096" i="2"/>
  <c r="D2096" i="2"/>
  <c r="C2096" i="2"/>
  <c r="E2093" i="2"/>
  <c r="E2092" i="2" s="1"/>
  <c r="D2093" i="2"/>
  <c r="D2092" i="2" s="1"/>
  <c r="C2093" i="2"/>
  <c r="C2092" i="2" s="1"/>
  <c r="E2065" i="2"/>
  <c r="E2064" i="2" s="1"/>
  <c r="D2065" i="2"/>
  <c r="D2064" i="2" s="1"/>
  <c r="C2065" i="2"/>
  <c r="C2064" i="2" s="1"/>
  <c r="E2062" i="2"/>
  <c r="E2061" i="2" s="1"/>
  <c r="D2062" i="2"/>
  <c r="D2061" i="2" s="1"/>
  <c r="C2062" i="2"/>
  <c r="C2061" i="2" s="1"/>
  <c r="E2034" i="2"/>
  <c r="D2034" i="2"/>
  <c r="C2034" i="2"/>
  <c r="E1998" i="2"/>
  <c r="D1998" i="2"/>
  <c r="C1998" i="2"/>
  <c r="E1965" i="2"/>
  <c r="D1965" i="2"/>
  <c r="C1965" i="2"/>
  <c r="E1930" i="2"/>
  <c r="D1930" i="2"/>
  <c r="C1930" i="2"/>
  <c r="E1866" i="2"/>
  <c r="E1865" i="2" s="1"/>
  <c r="D1866" i="2"/>
  <c r="D1865" i="2" s="1"/>
  <c r="C1866" i="2"/>
  <c r="C1865" i="2" s="1"/>
  <c r="E1731" i="2"/>
  <c r="D1731" i="2"/>
  <c r="C1731" i="2"/>
  <c r="E1466" i="2"/>
  <c r="D1466" i="2"/>
  <c r="C1466" i="2"/>
  <c r="E1428" i="2"/>
  <c r="D1428" i="2"/>
  <c r="C1428" i="2"/>
  <c r="E1423" i="2"/>
  <c r="D1423" i="2"/>
  <c r="C1423" i="2"/>
  <c r="E1375" i="2"/>
  <c r="D1375" i="2"/>
  <c r="C1375" i="2"/>
  <c r="E1267" i="2"/>
  <c r="D1267" i="2"/>
  <c r="C1267" i="2"/>
  <c r="E1122" i="2"/>
  <c r="D1122" i="2"/>
  <c r="C1122" i="2"/>
  <c r="E995" i="2"/>
  <c r="D995" i="2"/>
  <c r="C995" i="2"/>
  <c r="E961" i="2"/>
  <c r="D961" i="2"/>
  <c r="C961" i="2"/>
  <c r="E958" i="2"/>
  <c r="D958" i="2"/>
  <c r="C958" i="2"/>
  <c r="E905" i="2"/>
  <c r="D905" i="2"/>
  <c r="C905" i="2"/>
  <c r="E871" i="2"/>
  <c r="D871" i="2"/>
  <c r="C871" i="2"/>
  <c r="E701" i="2"/>
  <c r="D701" i="2"/>
  <c r="C701" i="2"/>
  <c r="E663" i="2"/>
  <c r="D663" i="2"/>
  <c r="C663" i="2"/>
  <c r="E496" i="2"/>
  <c r="D496" i="2"/>
  <c r="C496" i="2"/>
  <c r="D46" i="2"/>
  <c r="E46" i="2"/>
  <c r="C46" i="2"/>
  <c r="D43" i="2"/>
  <c r="E43" i="2"/>
  <c r="C43" i="2"/>
  <c r="E1485" i="2" l="1"/>
  <c r="E18" i="2"/>
  <c r="E23" i="2"/>
  <c r="E50" i="2"/>
  <c r="E54" i="2"/>
  <c r="E56" i="2"/>
  <c r="E59" i="2"/>
  <c r="E58" i="2" s="1"/>
  <c r="E70" i="2"/>
  <c r="E75" i="2"/>
  <c r="E90" i="2"/>
  <c r="E93" i="2"/>
  <c r="E96" i="2"/>
  <c r="E95" i="2" s="1"/>
  <c r="E99" i="2"/>
  <c r="E103" i="2"/>
  <c r="E105" i="2"/>
  <c r="E108" i="2"/>
  <c r="E107" i="2" s="1"/>
  <c r="E119" i="2"/>
  <c r="E124" i="2"/>
  <c r="E136" i="2"/>
  <c r="E138" i="2"/>
  <c r="E141" i="2"/>
  <c r="E140" i="2" s="1"/>
  <c r="E144" i="2"/>
  <c r="E146" i="2"/>
  <c r="E148" i="2"/>
  <c r="E151" i="2"/>
  <c r="E150" i="2" s="1"/>
  <c r="E162" i="2"/>
  <c r="E167" i="2"/>
  <c r="E179" i="2"/>
  <c r="E181" i="2"/>
  <c r="E184" i="2"/>
  <c r="E183" i="2" s="1"/>
  <c r="E195" i="2"/>
  <c r="E200" i="2"/>
  <c r="E214" i="2"/>
  <c r="E216" i="2"/>
  <c r="E227" i="2"/>
  <c r="E231" i="2"/>
  <c r="E242" i="2"/>
  <c r="E241" i="2" s="1"/>
  <c r="E253" i="2"/>
  <c r="E252" i="2" s="1"/>
  <c r="E260" i="2" s="1"/>
  <c r="E269" i="2"/>
  <c r="E274" i="2"/>
  <c r="E287" i="2"/>
  <c r="E286" i="2" s="1"/>
  <c r="E298" i="2"/>
  <c r="E303" i="2"/>
  <c r="E317" i="2"/>
  <c r="E319" i="2"/>
  <c r="E322" i="2"/>
  <c r="E321" i="2" s="1"/>
  <c r="E333" i="2"/>
  <c r="E338" i="2"/>
  <c r="E356" i="2"/>
  <c r="E358" i="2"/>
  <c r="E362" i="2"/>
  <c r="E365" i="2"/>
  <c r="E367" i="2"/>
  <c r="E371" i="2"/>
  <c r="E375" i="2"/>
  <c r="E377" i="2"/>
  <c r="E380" i="2"/>
  <c r="E379" i="2" s="1"/>
  <c r="E383" i="2"/>
  <c r="E382" i="2" s="1"/>
  <c r="E394" i="2"/>
  <c r="E397" i="2"/>
  <c r="E410" i="2"/>
  <c r="E412" i="2"/>
  <c r="E423" i="2"/>
  <c r="E422" i="2" s="1"/>
  <c r="E433" i="2" s="1"/>
  <c r="E428" i="2"/>
  <c r="E431" i="2"/>
  <c r="E430" i="2" s="1"/>
  <c r="E442" i="2"/>
  <c r="E447" i="2"/>
  <c r="E458" i="2"/>
  <c r="E461" i="2"/>
  <c r="E463" i="2"/>
  <c r="E465" i="2"/>
  <c r="E476" i="2"/>
  <c r="E481" i="2"/>
  <c r="E498" i="2"/>
  <c r="E501" i="2"/>
  <c r="E500" i="2" s="1"/>
  <c r="E512" i="2"/>
  <c r="E517" i="2"/>
  <c r="E525" i="2"/>
  <c r="E524" i="2" s="1"/>
  <c r="E528" i="2"/>
  <c r="E527" i="2" s="1"/>
  <c r="E539" i="2"/>
  <c r="E544" i="2"/>
  <c r="E556" i="2"/>
  <c r="E558" i="2"/>
  <c r="E561" i="2"/>
  <c r="E560" i="2" s="1"/>
  <c r="E572" i="2"/>
  <c r="E576" i="2"/>
  <c r="E586" i="2"/>
  <c r="E589" i="2"/>
  <c r="E588" i="2" s="1"/>
  <c r="E600" i="2"/>
  <c r="E605" i="2"/>
  <c r="E620" i="2"/>
  <c r="E623" i="2"/>
  <c r="E626" i="2"/>
  <c r="E625" i="2" s="1"/>
  <c r="E637" i="2"/>
  <c r="E642" i="2"/>
  <c r="E652" i="2"/>
  <c r="E655" i="2"/>
  <c r="E658" i="2"/>
  <c r="E660" i="2"/>
  <c r="E665" i="2"/>
  <c r="E676" i="2"/>
  <c r="E681" i="2"/>
  <c r="E694" i="2"/>
  <c r="E698" i="2"/>
  <c r="E703" i="2"/>
  <c r="E713" i="2"/>
  <c r="E718" i="2"/>
  <c r="E733" i="2"/>
  <c r="E735" i="2"/>
  <c r="E738" i="2"/>
  <c r="E737" i="2" s="1"/>
  <c r="E749" i="2"/>
  <c r="E754" i="2"/>
  <c r="E769" i="2"/>
  <c r="E772" i="2"/>
  <c r="E775" i="2"/>
  <c r="E774" i="2" s="1"/>
  <c r="E786" i="2"/>
  <c r="E791" i="2"/>
  <c r="E804" i="2"/>
  <c r="E806" i="2"/>
  <c r="E813" i="2"/>
  <c r="E820" i="2"/>
  <c r="E823" i="2"/>
  <c r="E822" i="2" s="1"/>
  <c r="E829" i="2"/>
  <c r="E832" i="2"/>
  <c r="E835" i="2"/>
  <c r="E834" i="2" s="1"/>
  <c r="E846" i="2"/>
  <c r="E851" i="2"/>
  <c r="E864" i="2"/>
  <c r="E868" i="2"/>
  <c r="E873" i="2"/>
  <c r="E884" i="2"/>
  <c r="E889" i="2"/>
  <c r="E902" i="2"/>
  <c r="E901" i="2" s="1"/>
  <c r="E907" i="2"/>
  <c r="E910" i="2"/>
  <c r="E909" i="2" s="1"/>
  <c r="E921" i="2"/>
  <c r="E926" i="2"/>
  <c r="E941" i="2"/>
  <c r="E943" i="2"/>
  <c r="E946" i="2"/>
  <c r="E945" i="2" s="1"/>
  <c r="E949" i="2"/>
  <c r="E953" i="2"/>
  <c r="E955" i="2"/>
  <c r="E957" i="2"/>
  <c r="E964" i="2"/>
  <c r="E975" i="2"/>
  <c r="E980" i="2"/>
  <c r="E997" i="2"/>
  <c r="E1005" i="2"/>
  <c r="E1009" i="2"/>
  <c r="E1015" i="2"/>
  <c r="E1018" i="2"/>
  <c r="E1020" i="2"/>
  <c r="E1023" i="2"/>
  <c r="E1022" i="2" s="1"/>
  <c r="E1026" i="2"/>
  <c r="E1025" i="2" s="1"/>
  <c r="E1037" i="2"/>
  <c r="E1042" i="2"/>
  <c r="E1055" i="2"/>
  <c r="E1058" i="2"/>
  <c r="E1063" i="2"/>
  <c r="E1066" i="2"/>
  <c r="E1068" i="2"/>
  <c r="E1079" i="2"/>
  <c r="E1084" i="2"/>
  <c r="E1088" i="2"/>
  <c r="E1087" i="2" s="1"/>
  <c r="E1092" i="2"/>
  <c r="E1091" i="2" s="1"/>
  <c r="E1103" i="2"/>
  <c r="E1108" i="2"/>
  <c r="E1125" i="2"/>
  <c r="E1128" i="2"/>
  <c r="E1131" i="2"/>
  <c r="E1130" i="2" s="1"/>
  <c r="E1142" i="2"/>
  <c r="E1147" i="2"/>
  <c r="E1158" i="2"/>
  <c r="E1157" i="2" s="1"/>
  <c r="E1162" i="2"/>
  <c r="E1161" i="2" s="1"/>
  <c r="E1173" i="2"/>
  <c r="E1178" i="2"/>
  <c r="E1191" i="2"/>
  <c r="E1190" i="2" s="1"/>
  <c r="E1195" i="2"/>
  <c r="E1194" i="2" s="1"/>
  <c r="E1206" i="2"/>
  <c r="E1211" i="2"/>
  <c r="E1225" i="2"/>
  <c r="E1228" i="2"/>
  <c r="E1231" i="2"/>
  <c r="E1234" i="2"/>
  <c r="E1233" i="2" s="1"/>
  <c r="E1245" i="2"/>
  <c r="E1250" i="2"/>
  <c r="E1261" i="2"/>
  <c r="E1264" i="2"/>
  <c r="E1263" i="2" s="1"/>
  <c r="E1269" i="2"/>
  <c r="E1266" i="2" s="1"/>
  <c r="E1280" i="2"/>
  <c r="E1285" i="2"/>
  <c r="E1295" i="2"/>
  <c r="E1298" i="2"/>
  <c r="E1303" i="2"/>
  <c r="E1306" i="2"/>
  <c r="E1308" i="2"/>
  <c r="E1319" i="2"/>
  <c r="E1324" i="2"/>
  <c r="E1337" i="2"/>
  <c r="E1340" i="2"/>
  <c r="E1343" i="2"/>
  <c r="E1342" i="2" s="1"/>
  <c r="E1354" i="2"/>
  <c r="E1359" i="2"/>
  <c r="E1369" i="2"/>
  <c r="E1372" i="2"/>
  <c r="E1371" i="2" s="1"/>
  <c r="E1374" i="2"/>
  <c r="E1378" i="2"/>
  <c r="E1377" i="2" s="1"/>
  <c r="E1389" i="2"/>
  <c r="E1394" i="2"/>
  <c r="E1410" i="2"/>
  <c r="E1415" i="2"/>
  <c r="E1417" i="2"/>
  <c r="E1420" i="2"/>
  <c r="E1425" i="2"/>
  <c r="E1430" i="2"/>
  <c r="E1442" i="2"/>
  <c r="E1447" i="2"/>
  <c r="E1460" i="2"/>
  <c r="E1459" i="2" s="1"/>
  <c r="E1463" i="2"/>
  <c r="E1462" i="2" s="1"/>
  <c r="E1469" i="2"/>
  <c r="E1480" i="2"/>
  <c r="E1479" i="2" s="1"/>
  <c r="E1498" i="2"/>
  <c r="E1501" i="2"/>
  <c r="E1500" i="2" s="1"/>
  <c r="E1504" i="2"/>
  <c r="E1503" i="2" s="1"/>
  <c r="E1508" i="2"/>
  <c r="E1507" i="2" s="1"/>
  <c r="E1519" i="2"/>
  <c r="E1524" i="2"/>
  <c r="E1536" i="2"/>
  <c r="E1538" i="2"/>
  <c r="E1549" i="2"/>
  <c r="E1554" i="2"/>
  <c r="E1564" i="2"/>
  <c r="E1566" i="2"/>
  <c r="E1569" i="2"/>
  <c r="E1568" i="2" s="1"/>
  <c r="E1580" i="2"/>
  <c r="E1585" i="2"/>
  <c r="E1597" i="2"/>
  <c r="E1600" i="2"/>
  <c r="E1603" i="2"/>
  <c r="E1602" i="2" s="1"/>
  <c r="E1614" i="2"/>
  <c r="E1619" i="2"/>
  <c r="E1630" i="2"/>
  <c r="E1629" i="2" s="1"/>
  <c r="E1633" i="2"/>
  <c r="E1632" i="2" s="1"/>
  <c r="E1643" i="2"/>
  <c r="E1648" i="2"/>
  <c r="E1660" i="2"/>
  <c r="E1662" i="2"/>
  <c r="E1665" i="2"/>
  <c r="E1664" i="2" s="1"/>
  <c r="E1677" i="2"/>
  <c r="E1682" i="2"/>
  <c r="E1694" i="2"/>
  <c r="E1697" i="2"/>
  <c r="E1699" i="2"/>
  <c r="E1702" i="2"/>
  <c r="E1701" i="2" s="1"/>
  <c r="E1713" i="2"/>
  <c r="E1718" i="2"/>
  <c r="E1733" i="2"/>
  <c r="E1736" i="2"/>
  <c r="E1735" i="2" s="1"/>
  <c r="E1747" i="2"/>
  <c r="E1752" i="2"/>
  <c r="E1763" i="2"/>
  <c r="E1765" i="2"/>
  <c r="E1768" i="2"/>
  <c r="E1767" i="2" s="1"/>
  <c r="E1779" i="2"/>
  <c r="E1784" i="2"/>
  <c r="E1796" i="2"/>
  <c r="E1799" i="2"/>
  <c r="E1801" i="2"/>
  <c r="E1804" i="2"/>
  <c r="E1803" i="2" s="1"/>
  <c r="E1815" i="2"/>
  <c r="E1820" i="2"/>
  <c r="E1829" i="2"/>
  <c r="E1832" i="2"/>
  <c r="E1835" i="2"/>
  <c r="E1838" i="2"/>
  <c r="E1837" i="2" s="1"/>
  <c r="E1849" i="2"/>
  <c r="E1854" i="2"/>
  <c r="E1870" i="2"/>
  <c r="E1869" i="2" s="1"/>
  <c r="E1881" i="2"/>
  <c r="E1886" i="2"/>
  <c r="E1897" i="2"/>
  <c r="E1899" i="2"/>
  <c r="E1902" i="2"/>
  <c r="E1904" i="2"/>
  <c r="E1915" i="2"/>
  <c r="E1920" i="2"/>
  <c r="E1929" i="2"/>
  <c r="E1941" i="2"/>
  <c r="E1946" i="2"/>
  <c r="E1957" i="2"/>
  <c r="E1960" i="2"/>
  <c r="E1959" i="2" s="1"/>
  <c r="E1962" i="2"/>
  <c r="E1967" i="2"/>
  <c r="E1978" i="2"/>
  <c r="E1983" i="2"/>
  <c r="E1994" i="2"/>
  <c r="E1993" i="2" s="1"/>
  <c r="E2000" i="2"/>
  <c r="E2011" i="2"/>
  <c r="E2016" i="2"/>
  <c r="E2027" i="2"/>
  <c r="E2030" i="2"/>
  <c r="E2029" i="2" s="1"/>
  <c r="E2036" i="2"/>
  <c r="E2047" i="2"/>
  <c r="E2052" i="2"/>
  <c r="E2076" i="2"/>
  <c r="E2081" i="2"/>
  <c r="E2098" i="2"/>
  <c r="E2109" i="2"/>
  <c r="E2114" i="2"/>
  <c r="E2127" i="2"/>
  <c r="E2130" i="2"/>
  <c r="E2129" i="2" s="1"/>
  <c r="E2134" i="2"/>
  <c r="E2137" i="2"/>
  <c r="E2136" i="2" s="1"/>
  <c r="E2140" i="2"/>
  <c r="E2143" i="2"/>
  <c r="E2154" i="2"/>
  <c r="E2159" i="2"/>
  <c r="E2173" i="2"/>
  <c r="E2175" i="2"/>
  <c r="E2178" i="2"/>
  <c r="E2182" i="2"/>
  <c r="E2184" i="2"/>
  <c r="E2187" i="2"/>
  <c r="E2186" i="2" s="1"/>
  <c r="E2190" i="2"/>
  <c r="E2193" i="2"/>
  <c r="E2204" i="2"/>
  <c r="E2209" i="2"/>
  <c r="E2223" i="2"/>
  <c r="E2225" i="2"/>
  <c r="E2228" i="2"/>
  <c r="E2231" i="2"/>
  <c r="E2227" i="2" s="1"/>
  <c r="E2234" i="2"/>
  <c r="E2233" i="2" s="1"/>
  <c r="E2239" i="2"/>
  <c r="E2250" i="2"/>
  <c r="E2255" i="2"/>
  <c r="E2269" i="2"/>
  <c r="E2271" i="2"/>
  <c r="E2274" i="2"/>
  <c r="E2277" i="2"/>
  <c r="E2288" i="2"/>
  <c r="E2293" i="2"/>
  <c r="E2306" i="2"/>
  <c r="E2309" i="2"/>
  <c r="E2312" i="2"/>
  <c r="E2311" i="2" s="1"/>
  <c r="E2317" i="2"/>
  <c r="E2328" i="2"/>
  <c r="E2333" i="2"/>
  <c r="E2344" i="2"/>
  <c r="E2348" i="2"/>
  <c r="E2352" i="2"/>
  <c r="E2355" i="2"/>
  <c r="E2354" i="2" s="1"/>
  <c r="E2358" i="2"/>
  <c r="E2357" i="2" s="1"/>
  <c r="E2370" i="2"/>
  <c r="E2375" i="2"/>
  <c r="E2388" i="2"/>
  <c r="E2387" i="2" s="1"/>
  <c r="E2393" i="2"/>
  <c r="E2404" i="2"/>
  <c r="E2409" i="2"/>
  <c r="E2418" i="2"/>
  <c r="E2417" i="2" s="1"/>
  <c r="E2420" i="2"/>
  <c r="E2432" i="2"/>
  <c r="E2437" i="2"/>
  <c r="E2448" i="2"/>
  <c r="E2447" i="2" s="1"/>
  <c r="E2454" i="2"/>
  <c r="E2465" i="2"/>
  <c r="E2470" i="2"/>
  <c r="E2481" i="2"/>
  <c r="E2480" i="2" s="1"/>
  <c r="E2486" i="2"/>
  <c r="E2497" i="2"/>
  <c r="E2502" i="2"/>
  <c r="E2514" i="2"/>
  <c r="E2513" i="2" s="1"/>
  <c r="E2519" i="2"/>
  <c r="E2530" i="2"/>
  <c r="E2535" i="2"/>
  <c r="E2548" i="2"/>
  <c r="E2559" i="2"/>
  <c r="E2564" i="2"/>
  <c r="E2575" i="2"/>
  <c r="E2574" i="2" s="1"/>
  <c r="E2580" i="2"/>
  <c r="E2591" i="2"/>
  <c r="E2596" i="2"/>
  <c r="E2608" i="2"/>
  <c r="E2611" i="2"/>
  <c r="E2614" i="2"/>
  <c r="E2616" i="2"/>
  <c r="E2621" i="2"/>
  <c r="E2632" i="2"/>
  <c r="E2637" i="2"/>
  <c r="E2649" i="2"/>
  <c r="E2652" i="2"/>
  <c r="E2654" i="2"/>
  <c r="E2659" i="2"/>
  <c r="E2670" i="2"/>
  <c r="E2675" i="2"/>
  <c r="E2686" i="2"/>
  <c r="E2689" i="2"/>
  <c r="E2691" i="2"/>
  <c r="E2696" i="2"/>
  <c r="E2707" i="2"/>
  <c r="E2712" i="2"/>
  <c r="E2724" i="2"/>
  <c r="E2723" i="2" s="1"/>
  <c r="E2739" i="2"/>
  <c r="E2744" i="2"/>
  <c r="E2755" i="2"/>
  <c r="E2754" i="2" s="1"/>
  <c r="E2760" i="2"/>
  <c r="E2771" i="2"/>
  <c r="E2776" i="2"/>
  <c r="E2789" i="2"/>
  <c r="E2788" i="2" s="1"/>
  <c r="E2794" i="2"/>
  <c r="E2805" i="2"/>
  <c r="E2810" i="2"/>
  <c r="E2821" i="2"/>
  <c r="E2820" i="2" s="1"/>
  <c r="E2827" i="2"/>
  <c r="E2838" i="2"/>
  <c r="E2843" i="2"/>
  <c r="E2853" i="2"/>
  <c r="E2859" i="2"/>
  <c r="E2870" i="2"/>
  <c r="E2875" i="2"/>
  <c r="E2887" i="2"/>
  <c r="E2886" i="2" s="1"/>
  <c r="E2892" i="2"/>
  <c r="E2903" i="2"/>
  <c r="E2908" i="2"/>
  <c r="E2921" i="2"/>
  <c r="E2924" i="2"/>
  <c r="E2926" i="2"/>
  <c r="E2931" i="2"/>
  <c r="E2942" i="2"/>
  <c r="E2947" i="2"/>
  <c r="E2956" i="2"/>
  <c r="E2955" i="2" s="1"/>
  <c r="E2961" i="2"/>
  <c r="E2972" i="2"/>
  <c r="E2977" i="2"/>
  <c r="E2986" i="2"/>
  <c r="E2989" i="2"/>
  <c r="E2988" i="2" s="1"/>
  <c r="E2994" i="2"/>
  <c r="E3005" i="2"/>
  <c r="E3010" i="2"/>
  <c r="E3022" i="2"/>
  <c r="E3028" i="2"/>
  <c r="E3039" i="2"/>
  <c r="E3044" i="2"/>
  <c r="E3056" i="2"/>
  <c r="E3059" i="2"/>
  <c r="E3058" i="2" s="1"/>
  <c r="E3062" i="2"/>
  <c r="E3061" i="2" s="1"/>
  <c r="E3073" i="2"/>
  <c r="E3078" i="2"/>
  <c r="E3092" i="2"/>
  <c r="E3095" i="2"/>
  <c r="E3097" i="2"/>
  <c r="E3100" i="2"/>
  <c r="E3099" i="2" s="1"/>
  <c r="E3111" i="2"/>
  <c r="E3116" i="2"/>
  <c r="E3130" i="2"/>
  <c r="E3129" i="2" s="1"/>
  <c r="E3133" i="2"/>
  <c r="E3135" i="2"/>
  <c r="E3138" i="2"/>
  <c r="E3140" i="2"/>
  <c r="E3151" i="2"/>
  <c r="E3156" i="2"/>
  <c r="E3170" i="2"/>
  <c r="E3173" i="2"/>
  <c r="E3176" i="2"/>
  <c r="E3187" i="2"/>
  <c r="E3192" i="2"/>
  <c r="E3204" i="2"/>
  <c r="E3203" i="2" s="1"/>
  <c r="E3209" i="2"/>
  <c r="E3220" i="2"/>
  <c r="E3225" i="2"/>
  <c r="E3237" i="2"/>
  <c r="E3240" i="2"/>
  <c r="E3239" i="2" s="1"/>
  <c r="E3245" i="2"/>
  <c r="E3256" i="2"/>
  <c r="E3261" i="2"/>
  <c r="E3273" i="2"/>
  <c r="E3272" i="2" s="1"/>
  <c r="E3278" i="2"/>
  <c r="E3289" i="2"/>
  <c r="E3294" i="2"/>
  <c r="E3304" i="2"/>
  <c r="E3303" i="2" s="1"/>
  <c r="E3309" i="2"/>
  <c r="E3320" i="2"/>
  <c r="E3325" i="2"/>
  <c r="E3336" i="2"/>
  <c r="E3335" i="2" s="1"/>
  <c r="E3342" i="2"/>
  <c r="E3353" i="2"/>
  <c r="E3358" i="2"/>
  <c r="E3370" i="2"/>
  <c r="E3369" i="2" s="1"/>
  <c r="E3373" i="2"/>
  <c r="E3375" i="2"/>
  <c r="E3386" i="2"/>
  <c r="E3391" i="2"/>
  <c r="E3402" i="2"/>
  <c r="E3401" i="2" s="1"/>
  <c r="E3405" i="2"/>
  <c r="E3404" i="2" s="1"/>
  <c r="E3416" i="2"/>
  <c r="E3421" i="2"/>
  <c r="E3432" i="2"/>
  <c r="E3431" i="2" s="1"/>
  <c r="E3435" i="2"/>
  <c r="E3437" i="2"/>
  <c r="E3448" i="2"/>
  <c r="E3453" i="2"/>
  <c r="E3466" i="2"/>
  <c r="E3468" i="2"/>
  <c r="E3479" i="2"/>
  <c r="E3484" i="2"/>
  <c r="E3497" i="2"/>
  <c r="E3499" i="2"/>
  <c r="E3509" i="2"/>
  <c r="E3508" i="2" s="1"/>
  <c r="E3515" i="2"/>
  <c r="E3517" i="2"/>
  <c r="E3520" i="2"/>
  <c r="E3519" i="2" s="1"/>
  <c r="E3531" i="2"/>
  <c r="E3536" i="2"/>
  <c r="E3548" i="2"/>
  <c r="E3553" i="2"/>
  <c r="E3559" i="2"/>
  <c r="E3558" i="2" s="1"/>
  <c r="E3570" i="2"/>
  <c r="E3573" i="2"/>
  <c r="E3575" i="2"/>
  <c r="E3578" i="2"/>
  <c r="E3577" i="2" s="1"/>
  <c r="E3588" i="2"/>
  <c r="E3591" i="2"/>
  <c r="E3603" i="2"/>
  <c r="E3608" i="2"/>
  <c r="E3620" i="2"/>
  <c r="E3627" i="2"/>
  <c r="E3630" i="2"/>
  <c r="E3629" i="2" s="1"/>
  <c r="E3633" i="2"/>
  <c r="E3632" i="2" s="1"/>
  <c r="E3640" i="2"/>
  <c r="E3642" i="2"/>
  <c r="E3645" i="2"/>
  <c r="E3649" i="2"/>
  <c r="E3660" i="2"/>
  <c r="E3665" i="2"/>
  <c r="E3678" i="2"/>
  <c r="E3680" i="2"/>
  <c r="E3682" i="2"/>
  <c r="E3684" i="2"/>
  <c r="E3687" i="2"/>
  <c r="E3686" i="2" s="1"/>
  <c r="E3690" i="2"/>
  <c r="E3689" i="2" s="1"/>
  <c r="E3698" i="2"/>
  <c r="E3700" i="2"/>
  <c r="E3704" i="2"/>
  <c r="E3707" i="2"/>
  <c r="E3718" i="2"/>
  <c r="E3723" i="2"/>
  <c r="E3733" i="2"/>
  <c r="E3737" i="2"/>
  <c r="E3736" i="2" s="1"/>
  <c r="E3748" i="2"/>
  <c r="E3751" i="2"/>
  <c r="E3761" i="2"/>
  <c r="E3760" i="2" s="1"/>
  <c r="E3774" i="2"/>
  <c r="E3779" i="2"/>
  <c r="E3791" i="2"/>
  <c r="E3793" i="2"/>
  <c r="E3797" i="2"/>
  <c r="E3801" i="2"/>
  <c r="E3803" i="2"/>
  <c r="E3806" i="2"/>
  <c r="E3809" i="2"/>
  <c r="E3820" i="2"/>
  <c r="E3825" i="2"/>
  <c r="E3837" i="2"/>
  <c r="E3839" i="2"/>
  <c r="E3848" i="2"/>
  <c r="E3851" i="2"/>
  <c r="E3862" i="2"/>
  <c r="E3865" i="2"/>
  <c r="E3869" i="2"/>
  <c r="E3872" i="2"/>
  <c r="E3871" i="2" s="1"/>
  <c r="E3875" i="2"/>
  <c r="E3888" i="2"/>
  <c r="E3893" i="2"/>
  <c r="E3908" i="2"/>
  <c r="E3910" i="2"/>
  <c r="E3913" i="2"/>
  <c r="E3912" i="2" s="1"/>
  <c r="E3924" i="2"/>
  <c r="E3929" i="2"/>
  <c r="E3942" i="2"/>
  <c r="E3946" i="2"/>
  <c r="E3945" i="2" s="1"/>
  <c r="E3957" i="2"/>
  <c r="E3962" i="2"/>
  <c r="E3975" i="2"/>
  <c r="E3980" i="2"/>
  <c r="E3979" i="2" s="1"/>
  <c r="E3983" i="2"/>
  <c r="E3986" i="2"/>
  <c r="E3988" i="2"/>
  <c r="E3991" i="2"/>
  <c r="E3993" i="2"/>
  <c r="E4004" i="2"/>
  <c r="E4009" i="2"/>
  <c r="E4022" i="2"/>
  <c r="E4028" i="2"/>
  <c r="E4031" i="2"/>
  <c r="E4030" i="2" s="1"/>
  <c r="E4042" i="2"/>
  <c r="E4047" i="2"/>
  <c r="E4061" i="2"/>
  <c r="E4065" i="2"/>
  <c r="E4067" i="2"/>
  <c r="E4069" i="2"/>
  <c r="E4072" i="2"/>
  <c r="E4074" i="2"/>
  <c r="E4080" i="2"/>
  <c r="E4091" i="2"/>
  <c r="E4096" i="2"/>
  <c r="E4109" i="2"/>
  <c r="E4111" i="2"/>
  <c r="E4113" i="2"/>
  <c r="E4116" i="2"/>
  <c r="E4115" i="2" s="1"/>
  <c r="E4127" i="2"/>
  <c r="E4132" i="2"/>
  <c r="E4146" i="2"/>
  <c r="E4148" i="2"/>
  <c r="E4152" i="2"/>
  <c r="E4157" i="2"/>
  <c r="E4161" i="2"/>
  <c r="E4160" i="2" s="1"/>
  <c r="E4167" i="2"/>
  <c r="E4169" i="2"/>
  <c r="E4172" i="2"/>
  <c r="E4171" i="2" s="1"/>
  <c r="E4177" i="2"/>
  <c r="E4188" i="2"/>
  <c r="E4193" i="2"/>
  <c r="E4207" i="2"/>
  <c r="E4209" i="2"/>
  <c r="E4211" i="2"/>
  <c r="E4214" i="2"/>
  <c r="E4217" i="2"/>
  <c r="E4219" i="2"/>
  <c r="E4222" i="2"/>
  <c r="E4221" i="2" s="1"/>
  <c r="E4233" i="2"/>
  <c r="E4238" i="2"/>
  <c r="E4251" i="2"/>
  <c r="E4253" i="2"/>
  <c r="E4256" i="2"/>
  <c r="E4258" i="2"/>
  <c r="E4261" i="2"/>
  <c r="E4260" i="2" s="1"/>
  <c r="E4272" i="2"/>
  <c r="E4277" i="2"/>
  <c r="E4289" i="2"/>
  <c r="E4293" i="2"/>
  <c r="E4297" i="2"/>
  <c r="E4299" i="2"/>
  <c r="E4302" i="2"/>
  <c r="E4301" i="2" s="1"/>
  <c r="E4313" i="2"/>
  <c r="E4318" i="2"/>
  <c r="E4331" i="2"/>
  <c r="E4334" i="2"/>
  <c r="E4337" i="2"/>
  <c r="E4342" i="2"/>
  <c r="E4353" i="2"/>
  <c r="E4358" i="2"/>
  <c r="E4369" i="2"/>
  <c r="E4371" i="2"/>
  <c r="E4376" i="2"/>
  <c r="E4382" i="2"/>
  <c r="E4385" i="2"/>
  <c r="E4387" i="2"/>
  <c r="E4398" i="2"/>
  <c r="E4403" i="2"/>
  <c r="E4416" i="2"/>
  <c r="E4415" i="2" s="1"/>
  <c r="E4418" i="2"/>
  <c r="E4421" i="2"/>
  <c r="E4420" i="2" s="1"/>
  <c r="E4432" i="2"/>
  <c r="E4437" i="2"/>
  <c r="E4451" i="2"/>
  <c r="E4453" i="2"/>
  <c r="E4457" i="2"/>
  <c r="E4459" i="2"/>
  <c r="E4464" i="2"/>
  <c r="E4466" i="2"/>
  <c r="E4469" i="2"/>
  <c r="E4468" i="2" s="1"/>
  <c r="E4472" i="2"/>
  <c r="E4471" i="2" s="1"/>
  <c r="E4483" i="2"/>
  <c r="E4488" i="2"/>
  <c r="E4500" i="2"/>
  <c r="E4503" i="2"/>
  <c r="E4502" i="2" s="1"/>
  <c r="E4508" i="2"/>
  <c r="E4510" i="2"/>
  <c r="E4515" i="2"/>
  <c r="E4526" i="2"/>
  <c r="E4531" i="2"/>
  <c r="E4543" i="2"/>
  <c r="E4545" i="2"/>
  <c r="E4548" i="2"/>
  <c r="E4547" i="2" s="1"/>
  <c r="E4559" i="2"/>
  <c r="E4564" i="2"/>
  <c r="E4577" i="2"/>
  <c r="E4579" i="2"/>
  <c r="E4582" i="2"/>
  <c r="E4589" i="2"/>
  <c r="E4602" i="2"/>
  <c r="E4605" i="2"/>
  <c r="E4611" i="2"/>
  <c r="E4617" i="2"/>
  <c r="E4621" i="2"/>
  <c r="E4626" i="2"/>
  <c r="E4637" i="2"/>
  <c r="E4642" i="2"/>
  <c r="E4655" i="2"/>
  <c r="E4657" i="2"/>
  <c r="E4660" i="2"/>
  <c r="E4663" i="2"/>
  <c r="E4679" i="2"/>
  <c r="E4684" i="2"/>
  <c r="E4697" i="2"/>
  <c r="E4703" i="2"/>
  <c r="E4702" i="2" s="1"/>
  <c r="E4706" i="2"/>
  <c r="E4708" i="2"/>
  <c r="E4713" i="2"/>
  <c r="E4724" i="2"/>
  <c r="E4729" i="2"/>
  <c r="E4742" i="2"/>
  <c r="E4748" i="2"/>
  <c r="E4750" i="2"/>
  <c r="E4755" i="2"/>
  <c r="E4766" i="2"/>
  <c r="E4771" i="2"/>
  <c r="E4791" i="2"/>
  <c r="E4793" i="2"/>
  <c r="E4813" i="2"/>
  <c r="E4816" i="2"/>
  <c r="E4819" i="2"/>
  <c r="E4823" i="2"/>
  <c r="E4828" i="2"/>
  <c r="E4831" i="2"/>
  <c r="E4836" i="2"/>
  <c r="E4843" i="2"/>
  <c r="E4852" i="2"/>
  <c r="E4856" i="2"/>
  <c r="E4860" i="2"/>
  <c r="E4862" i="2"/>
  <c r="E4865" i="2"/>
  <c r="E4871" i="2"/>
  <c r="E4875" i="2"/>
  <c r="E4877" i="2"/>
  <c r="E4883" i="2"/>
  <c r="E4887" i="2"/>
  <c r="E4899" i="2"/>
  <c r="E4905" i="2"/>
  <c r="E4908" i="2"/>
  <c r="E4907" i="2" s="1"/>
  <c r="E4915" i="2"/>
  <c r="E4927" i="2"/>
  <c r="E4926" i="2" s="1"/>
  <c r="E4932" i="2"/>
  <c r="E4931" i="2" s="1"/>
  <c r="E4942" i="2"/>
  <c r="E4941" i="2" s="1"/>
  <c r="E4945" i="2"/>
  <c r="E4947" i="2"/>
  <c r="E4950" i="2"/>
  <c r="E4949" i="2" s="1"/>
  <c r="E2688" i="2" l="1"/>
  <c r="E4747" i="2"/>
  <c r="E4166" i="2"/>
  <c r="E3514" i="2"/>
  <c r="E4659" i="2"/>
  <c r="E2651" i="2"/>
  <c r="E693" i="2"/>
  <c r="E3132" i="2"/>
  <c r="E1548" i="2"/>
  <c r="E1535" i="2"/>
  <c r="E4333" i="2"/>
  <c r="E2010" i="2"/>
  <c r="E4525" i="2"/>
  <c r="E332" i="2"/>
  <c r="E2287" i="2"/>
  <c r="E538" i="2"/>
  <c r="E4352" i="2"/>
  <c r="E316" i="2"/>
  <c r="E4827" i="2"/>
  <c r="E948" i="2"/>
  <c r="E3887" i="2"/>
  <c r="E3530" i="2"/>
  <c r="E1977" i="2"/>
  <c r="E4090" i="2"/>
  <c r="E4723" i="2"/>
  <c r="E3907" i="2"/>
  <c r="E2268" i="2"/>
  <c r="E2327" i="2"/>
  <c r="E4934" i="2"/>
  <c r="E4616" i="2"/>
  <c r="E4187" i="2"/>
  <c r="E3819" i="2"/>
  <c r="E4851" i="2"/>
  <c r="E785" i="2"/>
  <c r="E4041" i="2"/>
  <c r="E619" i="2"/>
  <c r="E194" i="2"/>
  <c r="E3956" i="2"/>
  <c r="E1388" i="2"/>
  <c r="E4213" i="2"/>
  <c r="E920" i="2"/>
  <c r="E3072" i="2"/>
  <c r="E2902" i="2"/>
  <c r="E974" i="2"/>
  <c r="E4636" i="2"/>
  <c r="E4482" i="2"/>
  <c r="E4271" i="2"/>
  <c r="E3773" i="2"/>
  <c r="E1205" i="2"/>
  <c r="E69" i="2"/>
  <c r="E98" i="2"/>
  <c r="E17" i="2"/>
  <c r="E1997" i="2"/>
  <c r="E1065" i="2"/>
  <c r="E2791" i="2"/>
  <c r="E768" i="2"/>
  <c r="E2314" i="2"/>
  <c r="E4623" i="2"/>
  <c r="E3186" i="2"/>
  <c r="E4174" i="2"/>
  <c r="E4456" i="2"/>
  <c r="E3990" i="2"/>
  <c r="E3434" i="2"/>
  <c r="E2236" i="2"/>
  <c r="E1964" i="2"/>
  <c r="E2837" i="2"/>
  <c r="E2757" i="2"/>
  <c r="E2464" i="2"/>
  <c r="E4882" i="2"/>
  <c r="E3025" i="2"/>
  <c r="E1831" i="2"/>
  <c r="E2390" i="2"/>
  <c r="E1596" i="2"/>
  <c r="E1297" i="2"/>
  <c r="E1227" i="2"/>
  <c r="E1579" i="2"/>
  <c r="E2177" i="2"/>
  <c r="E1730" i="2"/>
  <c r="E1353" i="2"/>
  <c r="E4024" i="2"/>
  <c r="E3465" i="2"/>
  <c r="E3306" i="2"/>
  <c r="E4864" i="2"/>
  <c r="E409" i="2"/>
  <c r="E1427" i="2"/>
  <c r="E1004" i="2"/>
  <c r="E3587" i="2"/>
  <c r="E3593" i="2" s="1"/>
  <c r="E3352" i="2"/>
  <c r="E3275" i="2"/>
  <c r="E4705" i="2"/>
  <c r="E2095" i="2"/>
  <c r="E1563" i="2"/>
  <c r="E675" i="2"/>
  <c r="E4833" i="2"/>
  <c r="E2347" i="2"/>
  <c r="E1778" i="2"/>
  <c r="E3372" i="2"/>
  <c r="E1465" i="2"/>
  <c r="E4463" i="2"/>
  <c r="E3864" i="2"/>
  <c r="E2991" i="2"/>
  <c r="E2770" i="2"/>
  <c r="E732" i="2"/>
  <c r="E178" i="2"/>
  <c r="E1305" i="2"/>
  <c r="E1659" i="2"/>
  <c r="E2738" i="2"/>
  <c r="E4296" i="2"/>
  <c r="E4710" i="2"/>
  <c r="E2928" i="2"/>
  <c r="E2631" i="2"/>
  <c r="E3137" i="2"/>
  <c r="E1102" i="2"/>
  <c r="E1762" i="2"/>
  <c r="E828" i="2"/>
  <c r="E3339" i="2"/>
  <c r="E1518" i="2"/>
  <c r="E1540" i="2" s="1"/>
  <c r="E364" i="2"/>
  <c r="E4076" i="2"/>
  <c r="E2496" i="2"/>
  <c r="E1712" i="2"/>
  <c r="E700" i="2"/>
  <c r="E475" i="2"/>
  <c r="E1419" i="2"/>
  <c r="E2273" i="2"/>
  <c r="E4071" i="2"/>
  <c r="E2656" i="2"/>
  <c r="E2451" i="2"/>
  <c r="E3569" i="2"/>
  <c r="E845" i="2"/>
  <c r="E904" i="2"/>
  <c r="E4874" i="2"/>
  <c r="E4752" i="2"/>
  <c r="E4665" i="2"/>
  <c r="E3644" i="2"/>
  <c r="E3167" i="2"/>
  <c r="E2920" i="2"/>
  <c r="E2706" i="2"/>
  <c r="E2730" i="2" s="1"/>
  <c r="E2590" i="2"/>
  <c r="E2516" i="2"/>
  <c r="E2046" i="2"/>
  <c r="E1940" i="2"/>
  <c r="E870" i="2"/>
  <c r="E3874" i="2"/>
  <c r="E3602" i="2"/>
  <c r="E3150" i="2"/>
  <c r="E3094" i="2"/>
  <c r="E2971" i="2"/>
  <c r="E2577" i="2"/>
  <c r="E2431" i="2"/>
  <c r="E2139" i="2"/>
  <c r="E2033" i="2"/>
  <c r="E1279" i="2"/>
  <c r="E599" i="2"/>
  <c r="E268" i="2"/>
  <c r="E289" i="2" s="1"/>
  <c r="E3206" i="2"/>
  <c r="E2669" i="2"/>
  <c r="E1896" i="2"/>
  <c r="E3703" i="2"/>
  <c r="E2856" i="2"/>
  <c r="E883" i="2"/>
  <c r="E4818" i="2"/>
  <c r="E4397" i="2"/>
  <c r="E4339" i="2"/>
  <c r="E4255" i="2"/>
  <c r="E2558" i="2"/>
  <c r="E2483" i="2"/>
  <c r="E2249" i="2"/>
  <c r="E2189" i="2"/>
  <c r="E1336" i="2"/>
  <c r="E1078" i="2"/>
  <c r="E1094" i="2" s="1"/>
  <c r="E863" i="2"/>
  <c r="E555" i="2"/>
  <c r="E563" i="2" s="1"/>
  <c r="E161" i="2"/>
  <c r="E4542" i="2"/>
  <c r="E3850" i="2"/>
  <c r="E3796" i="2"/>
  <c r="E3255" i="2"/>
  <c r="E3004" i="2"/>
  <c r="E2804" i="2"/>
  <c r="E2618" i="2"/>
  <c r="E2403" i="2"/>
  <c r="E2423" i="2" s="1"/>
  <c r="E1914" i="2"/>
  <c r="E1932" i="2" s="1"/>
  <c r="E1798" i="2"/>
  <c r="E1441" i="2"/>
  <c r="E662" i="2"/>
  <c r="E495" i="2"/>
  <c r="E441" i="2"/>
  <c r="E393" i="2"/>
  <c r="E1244" i="2"/>
  <c r="E1271" i="2" s="1"/>
  <c r="E712" i="2"/>
  <c r="E42" i="2"/>
  <c r="E4126" i="2"/>
  <c r="E2824" i="2"/>
  <c r="E1814" i="2"/>
  <c r="E4507" i="2"/>
  <c r="E2203" i="2"/>
  <c r="E4944" i="2"/>
  <c r="E4959" i="2" s="1"/>
  <c r="E4431" i="2"/>
  <c r="E3747" i="2"/>
  <c r="E3765" i="2" s="1"/>
  <c r="E3172" i="2"/>
  <c r="E2075" i="2"/>
  <c r="E1746" i="2"/>
  <c r="E1696" i="2"/>
  <c r="E1124" i="2"/>
  <c r="E1014" i="2"/>
  <c r="E636" i="2"/>
  <c r="E143" i="2"/>
  <c r="E4898" i="2"/>
  <c r="E4919" i="2" s="1"/>
  <c r="E4604" i="2"/>
  <c r="E3982" i="2"/>
  <c r="E3805" i="2"/>
  <c r="E3415" i="2"/>
  <c r="E3288" i="2"/>
  <c r="E3110" i="2"/>
  <c r="E2941" i="2"/>
  <c r="E2693" i="2"/>
  <c r="E2529" i="2"/>
  <c r="E1057" i="2"/>
  <c r="E571" i="2"/>
  <c r="E370" i="2"/>
  <c r="E4678" i="2"/>
  <c r="E3478" i="2"/>
  <c r="E2869" i="2"/>
  <c r="E1848" i="2"/>
  <c r="E49" i="2"/>
  <c r="E1901" i="2"/>
  <c r="E1676" i="2"/>
  <c r="E1704" i="2" s="1"/>
  <c r="E1613" i="2"/>
  <c r="E511" i="2"/>
  <c r="E4765" i="2"/>
  <c r="E460" i="2"/>
  <c r="E3717" i="2"/>
  <c r="E3739" i="2" s="1"/>
  <c r="E2369" i="2"/>
  <c r="E1036" i="2"/>
  <c r="E297" i="2"/>
  <c r="E226" i="2"/>
  <c r="E244" i="2" s="1"/>
  <c r="E4558" i="2"/>
  <c r="E3385" i="2"/>
  <c r="E118" i="2"/>
  <c r="E2153" i="2"/>
  <c r="E1880" i="2"/>
  <c r="E1318" i="2"/>
  <c r="E213" i="2"/>
  <c r="E4512" i="2"/>
  <c r="E4003" i="2"/>
  <c r="E3447" i="2"/>
  <c r="E1141" i="2"/>
  <c r="E1164" i="2" s="1"/>
  <c r="E1642" i="2"/>
  <c r="E654" i="2"/>
  <c r="E4108" i="2"/>
  <c r="E2958" i="2"/>
  <c r="E2545" i="2"/>
  <c r="E2305" i="2"/>
  <c r="E960" i="2"/>
  <c r="E3319" i="2"/>
  <c r="E4379" i="2"/>
  <c r="E4384" i="2"/>
  <c r="E4312" i="2"/>
  <c r="E4232" i="2"/>
  <c r="E3659" i="2"/>
  <c r="E3923" i="2"/>
  <c r="E3948" i="2" s="1"/>
  <c r="E3219" i="2"/>
  <c r="E2889" i="2"/>
  <c r="E3242" i="2"/>
  <c r="E3038" i="2"/>
  <c r="E2610" i="2"/>
  <c r="E2108" i="2"/>
  <c r="E1172" i="2"/>
  <c r="E1197" i="2" s="1"/>
  <c r="E748" i="2"/>
  <c r="E414" i="2" l="1"/>
  <c r="E1345" i="2"/>
  <c r="E3651" i="2"/>
  <c r="E1310" i="2"/>
  <c r="E1070" i="2"/>
  <c r="E4344" i="2"/>
  <c r="E3580" i="2"/>
  <c r="E2279" i="2"/>
  <c r="E740" i="2"/>
  <c r="E4670" i="2"/>
  <c r="E4082" i="2"/>
  <c r="E503" i="2"/>
  <c r="E3102" i="2"/>
  <c r="E2550" i="2"/>
  <c r="E3879" i="2"/>
  <c r="E4224" i="2"/>
  <c r="E1433" i="2"/>
  <c r="E4304" i="2"/>
  <c r="E467" i="2"/>
  <c r="E4517" i="2"/>
  <c r="E218" i="2"/>
  <c r="E530" i="2"/>
  <c r="E3377" i="2"/>
  <c r="E1236" i="2"/>
  <c r="E4423" i="2"/>
  <c r="E1635" i="2"/>
  <c r="E3407" i="2"/>
  <c r="E2796" i="2"/>
  <c r="E1510" i="2"/>
  <c r="E2861" i="2"/>
  <c r="E2067" i="2"/>
  <c r="E1770" i="2"/>
  <c r="E4474" i="2"/>
  <c r="E3344" i="2"/>
  <c r="E837" i="2"/>
  <c r="E2762" i="2"/>
  <c r="E2996" i="2"/>
  <c r="E2395" i="2"/>
  <c r="E1571" i="2"/>
  <c r="E3439" i="2"/>
  <c r="E153" i="2"/>
  <c r="E186" i="2"/>
  <c r="E2038" i="2"/>
  <c r="E777" i="2"/>
  <c r="E705" i="2"/>
  <c r="E3211" i="2"/>
  <c r="E2933" i="2"/>
  <c r="E966" i="2"/>
  <c r="E3522" i="2"/>
  <c r="E3064" i="2"/>
  <c r="E1840" i="2"/>
  <c r="E875" i="2"/>
  <c r="E1738" i="2"/>
  <c r="E3915" i="2"/>
  <c r="E110" i="2"/>
  <c r="E1605" i="2"/>
  <c r="E3311" i="2"/>
  <c r="E2361" i="2"/>
  <c r="E1133" i="2"/>
  <c r="E1872" i="2"/>
  <c r="E3030" i="2"/>
  <c r="E3280" i="2"/>
  <c r="E4838" i="2"/>
  <c r="E1380" i="2"/>
  <c r="E2488" i="2"/>
  <c r="E2963" i="2"/>
  <c r="E2521" i="2"/>
  <c r="E2582" i="2"/>
  <c r="E1806" i="2"/>
  <c r="E2319" i="2"/>
  <c r="E2829" i="2"/>
  <c r="E2623" i="2"/>
  <c r="E4033" i="2"/>
  <c r="E4628" i="2"/>
  <c r="E61" i="2"/>
  <c r="E4715" i="2"/>
  <c r="E2100" i="2"/>
  <c r="E3178" i="2"/>
  <c r="E1969" i="2"/>
  <c r="E2661" i="2"/>
  <c r="E4263" i="2"/>
  <c r="E3594" i="2"/>
  <c r="E4118" i="2"/>
  <c r="E3709" i="2"/>
  <c r="E2456" i="2"/>
  <c r="E2894" i="2"/>
  <c r="E667" i="2"/>
  <c r="E628" i="2"/>
  <c r="E1667" i="2"/>
  <c r="E1906" i="2"/>
  <c r="E2002" i="2"/>
  <c r="E4179" i="2"/>
  <c r="E3470" i="2"/>
  <c r="E2195" i="2"/>
  <c r="E2145" i="2"/>
  <c r="E3142" i="2"/>
  <c r="E4757" i="2"/>
  <c r="E2241" i="2"/>
  <c r="E385" i="2"/>
  <c r="E591" i="2"/>
  <c r="E1471" i="2"/>
  <c r="E4550" i="2"/>
  <c r="E3995" i="2"/>
  <c r="E2698" i="2"/>
  <c r="E3247" i="2"/>
  <c r="E3811" i="2"/>
  <c r="E912" i="2"/>
  <c r="E1028" i="2"/>
  <c r="E324" i="2"/>
  <c r="E4389" i="2"/>
  <c r="E4891" i="2"/>
  <c r="E1668" i="2" l="1"/>
  <c r="E4960" i="2"/>
  <c r="D4843" i="2" l="1"/>
  <c r="D4950" i="2"/>
  <c r="D4949" i="2" s="1"/>
  <c r="D4947" i="2"/>
  <c r="D4945" i="2"/>
  <c r="D4942" i="2"/>
  <c r="D4941" i="2" s="1"/>
  <c r="D4932" i="2"/>
  <c r="D4927" i="2"/>
  <c r="D4908" i="2"/>
  <c r="D4905" i="2"/>
  <c r="D4899" i="2"/>
  <c r="D4887" i="2"/>
  <c r="D4883" i="2"/>
  <c r="D4877" i="2"/>
  <c r="D4875" i="2"/>
  <c r="D4871" i="2"/>
  <c r="D4865" i="2"/>
  <c r="D4862" i="2"/>
  <c r="D4860" i="2"/>
  <c r="D4856" i="2"/>
  <c r="D4852" i="2"/>
  <c r="D4836" i="2"/>
  <c r="D4831" i="2"/>
  <c r="D4828" i="2"/>
  <c r="D4823" i="2"/>
  <c r="D4819" i="2"/>
  <c r="D4816" i="2"/>
  <c r="D4813" i="2"/>
  <c r="D4793" i="2"/>
  <c r="D4791" i="2"/>
  <c r="D4771" i="2"/>
  <c r="D4766" i="2"/>
  <c r="D4755" i="2"/>
  <c r="D4750" i="2"/>
  <c r="D4748" i="2"/>
  <c r="D4742" i="2"/>
  <c r="D4729" i="2"/>
  <c r="D4724" i="2"/>
  <c r="D4713" i="2"/>
  <c r="D4708" i="2"/>
  <c r="D4706" i="2"/>
  <c r="D4703" i="2"/>
  <c r="D4702" i="2" s="1"/>
  <c r="D4697" i="2"/>
  <c r="D4684" i="2"/>
  <c r="D4679" i="2"/>
  <c r="D4663" i="2"/>
  <c r="D4660" i="2"/>
  <c r="D4657" i="2"/>
  <c r="D4655" i="2"/>
  <c r="D4642" i="2"/>
  <c r="D4637" i="2"/>
  <c r="D4626" i="2"/>
  <c r="D4621" i="2"/>
  <c r="D4617" i="2"/>
  <c r="D4616" i="2" s="1"/>
  <c r="D4611" i="2"/>
  <c r="D4605" i="2"/>
  <c r="D4602" i="2"/>
  <c r="D4589" i="2"/>
  <c r="D4582" i="2"/>
  <c r="D4579" i="2"/>
  <c r="D4577" i="2"/>
  <c r="D4564" i="2"/>
  <c r="D4559" i="2"/>
  <c r="D4548" i="2"/>
  <c r="D4547" i="2" s="1"/>
  <c r="D4545" i="2"/>
  <c r="D4543" i="2"/>
  <c r="D4531" i="2"/>
  <c r="D4526" i="2"/>
  <c r="D4515" i="2"/>
  <c r="D4510" i="2"/>
  <c r="D4508" i="2"/>
  <c r="D4503" i="2"/>
  <c r="D4502" i="2" s="1"/>
  <c r="D4500" i="2"/>
  <c r="D4488" i="2"/>
  <c r="D4483" i="2"/>
  <c r="D4472" i="2"/>
  <c r="D4471" i="2" s="1"/>
  <c r="D4469" i="2"/>
  <c r="D4466" i="2"/>
  <c r="D4464" i="2"/>
  <c r="D4459" i="2"/>
  <c r="D4457" i="2"/>
  <c r="D4453" i="2"/>
  <c r="D4451" i="2"/>
  <c r="D4437" i="2"/>
  <c r="D4432" i="2"/>
  <c r="D4421" i="2"/>
  <c r="D4420" i="2" s="1"/>
  <c r="D4418" i="2"/>
  <c r="D4416" i="2"/>
  <c r="D4403" i="2"/>
  <c r="D4398" i="2"/>
  <c r="D4387" i="2"/>
  <c r="D4385" i="2"/>
  <c r="D4382" i="2"/>
  <c r="D4371" i="2"/>
  <c r="D4369" i="2"/>
  <c r="D4358" i="2"/>
  <c r="D4353" i="2"/>
  <c r="D4342" i="2"/>
  <c r="D4337" i="2"/>
  <c r="D4334" i="2"/>
  <c r="D4331" i="2"/>
  <c r="D4318" i="2"/>
  <c r="D4313" i="2"/>
  <c r="D4302" i="2"/>
  <c r="D4301" i="2" s="1"/>
  <c r="D4299" i="2"/>
  <c r="D4297" i="2"/>
  <c r="D4293" i="2"/>
  <c r="D4289" i="2"/>
  <c r="D4277" i="2"/>
  <c r="D4272" i="2"/>
  <c r="D4261" i="2"/>
  <c r="D4258" i="2"/>
  <c r="D4256" i="2"/>
  <c r="D4253" i="2"/>
  <c r="D4251" i="2"/>
  <c r="D4238" i="2"/>
  <c r="D4233" i="2"/>
  <c r="D4222" i="2"/>
  <c r="D4221" i="2" s="1"/>
  <c r="D4219" i="2"/>
  <c r="D4217" i="2"/>
  <c r="D4214" i="2"/>
  <c r="D4211" i="2"/>
  <c r="D4209" i="2"/>
  <c r="D4207" i="2"/>
  <c r="D4193" i="2"/>
  <c r="D4188" i="2"/>
  <c r="D4177" i="2"/>
  <c r="D4172" i="2"/>
  <c r="D4171" i="2" s="1"/>
  <c r="D4169" i="2"/>
  <c r="D4167" i="2"/>
  <c r="D4161" i="2"/>
  <c r="D4157" i="2"/>
  <c r="D4152" i="2"/>
  <c r="D4148" i="2"/>
  <c r="D4146" i="2"/>
  <c r="D4132" i="2"/>
  <c r="D4127" i="2"/>
  <c r="D4116" i="2"/>
  <c r="D4115" i="2" s="1"/>
  <c r="D4113" i="2"/>
  <c r="D4111" i="2"/>
  <c r="D4109" i="2"/>
  <c r="D4096" i="2"/>
  <c r="D4091" i="2"/>
  <c r="D4080" i="2"/>
  <c r="D4074" i="2"/>
  <c r="D4072" i="2"/>
  <c r="D4069" i="2"/>
  <c r="D4067" i="2"/>
  <c r="D4065" i="2"/>
  <c r="D4061" i="2"/>
  <c r="D4047" i="2"/>
  <c r="D4042" i="2"/>
  <c r="D4031" i="2"/>
  <c r="D4030" i="2" s="1"/>
  <c r="D4028" i="2"/>
  <c r="D4022" i="2"/>
  <c r="D4009" i="2"/>
  <c r="D4004" i="2"/>
  <c r="D3993" i="2"/>
  <c r="D3991" i="2"/>
  <c r="D3988" i="2"/>
  <c r="D3986" i="2"/>
  <c r="D3983" i="2"/>
  <c r="D3980" i="2"/>
  <c r="D3975" i="2"/>
  <c r="D3962" i="2"/>
  <c r="D3957" i="2"/>
  <c r="D3946" i="2"/>
  <c r="D3929" i="2"/>
  <c r="D3924" i="2"/>
  <c r="D3913" i="2"/>
  <c r="D3910" i="2"/>
  <c r="D3908" i="2"/>
  <c r="D3893" i="2"/>
  <c r="D3888" i="2"/>
  <c r="D3875" i="2"/>
  <c r="D3872" i="2"/>
  <c r="D3869" i="2"/>
  <c r="D3865" i="2"/>
  <c r="D3862" i="2"/>
  <c r="D3851" i="2"/>
  <c r="D3848" i="2"/>
  <c r="D3839" i="2"/>
  <c r="D3837" i="2"/>
  <c r="D3825" i="2"/>
  <c r="D3820" i="2"/>
  <c r="D3809" i="2"/>
  <c r="D3806" i="2"/>
  <c r="D3803" i="2"/>
  <c r="D3801" i="2"/>
  <c r="D3797" i="2"/>
  <c r="D3793" i="2"/>
  <c r="D3791" i="2"/>
  <c r="D3779" i="2"/>
  <c r="D3774" i="2"/>
  <c r="D3761" i="2"/>
  <c r="D3751" i="2"/>
  <c r="D3748" i="2"/>
  <c r="D3737" i="2"/>
  <c r="D3723" i="2"/>
  <c r="D3718" i="2"/>
  <c r="D3707" i="2"/>
  <c r="D3704" i="2"/>
  <c r="D3698" i="2"/>
  <c r="D3690" i="2"/>
  <c r="D3687" i="2"/>
  <c r="D3684" i="2"/>
  <c r="D3682" i="2"/>
  <c r="D3680" i="2"/>
  <c r="D3678" i="2"/>
  <c r="D3665" i="2"/>
  <c r="D3660" i="2"/>
  <c r="D3649" i="2"/>
  <c r="D3645" i="2"/>
  <c r="D3642" i="2"/>
  <c r="D3640" i="2"/>
  <c r="D3633" i="2"/>
  <c r="D3630" i="2"/>
  <c r="D3627" i="2"/>
  <c r="D3620" i="2"/>
  <c r="D3608" i="2"/>
  <c r="D3603" i="2"/>
  <c r="D3591" i="2"/>
  <c r="D3588" i="2"/>
  <c r="D3578" i="2"/>
  <c r="D3577" i="2" s="1"/>
  <c r="D3575" i="2"/>
  <c r="D3573" i="2"/>
  <c r="D3570" i="2"/>
  <c r="D3559" i="2"/>
  <c r="D3553" i="2"/>
  <c r="D3548" i="2"/>
  <c r="D3536" i="2"/>
  <c r="D3531" i="2"/>
  <c r="D3520" i="2"/>
  <c r="D3519" i="2" s="1"/>
  <c r="D3517" i="2"/>
  <c r="D3515" i="2"/>
  <c r="D3509" i="2"/>
  <c r="D3499" i="2"/>
  <c r="D3497" i="2"/>
  <c r="D3484" i="2"/>
  <c r="D3479" i="2"/>
  <c r="D3468" i="2"/>
  <c r="D3466" i="2"/>
  <c r="D3453" i="2"/>
  <c r="D3448" i="2"/>
  <c r="D3437" i="2"/>
  <c r="D3435" i="2"/>
  <c r="D3432" i="2"/>
  <c r="D3421" i="2"/>
  <c r="D3416" i="2"/>
  <c r="D3405" i="2"/>
  <c r="D3402" i="2"/>
  <c r="D3401" i="2" s="1"/>
  <c r="D3391" i="2"/>
  <c r="D3386" i="2"/>
  <c r="D3375" i="2"/>
  <c r="D3373" i="2"/>
  <c r="D3370" i="2"/>
  <c r="D3358" i="2"/>
  <c r="D3353" i="2"/>
  <c r="D3342" i="2"/>
  <c r="D3336" i="2"/>
  <c r="D3335" i="2" s="1"/>
  <c r="D3325" i="2"/>
  <c r="D3320" i="2"/>
  <c r="D3309" i="2"/>
  <c r="D3304" i="2"/>
  <c r="D3303" i="2" s="1"/>
  <c r="D3294" i="2"/>
  <c r="D3289" i="2"/>
  <c r="D3278" i="2"/>
  <c r="D3273" i="2"/>
  <c r="D3272" i="2" s="1"/>
  <c r="D3261" i="2"/>
  <c r="D3256" i="2"/>
  <c r="D3245" i="2"/>
  <c r="D3240" i="2"/>
  <c r="D3239" i="2" s="1"/>
  <c r="D3237" i="2"/>
  <c r="D3225" i="2"/>
  <c r="D3220" i="2"/>
  <c r="D3209" i="2"/>
  <c r="D3204" i="2"/>
  <c r="D3192" i="2"/>
  <c r="D3187" i="2"/>
  <c r="D3176" i="2"/>
  <c r="D3173" i="2"/>
  <c r="D3170" i="2"/>
  <c r="D3156" i="2"/>
  <c r="D3151" i="2"/>
  <c r="D3140" i="2"/>
  <c r="D3138" i="2"/>
  <c r="D3133" i="2"/>
  <c r="D3132" i="2" s="1"/>
  <c r="D3116" i="2"/>
  <c r="D3111" i="2"/>
  <c r="D3100" i="2"/>
  <c r="D3099" i="2" s="1"/>
  <c r="D3097" i="2"/>
  <c r="D3095" i="2"/>
  <c r="D3092" i="2"/>
  <c r="D3078" i="2"/>
  <c r="D3073" i="2"/>
  <c r="D3062" i="2"/>
  <c r="D3061" i="2" s="1"/>
  <c r="D3059" i="2"/>
  <c r="D3058" i="2" s="1"/>
  <c r="D3056" i="2"/>
  <c r="D3044" i="2"/>
  <c r="D3039" i="2"/>
  <c r="D3028" i="2"/>
  <c r="D3010" i="2"/>
  <c r="D3005" i="2"/>
  <c r="D2994" i="2"/>
  <c r="D2989" i="2"/>
  <c r="D2988" i="2" s="1"/>
  <c r="D2986" i="2"/>
  <c r="D2977" i="2"/>
  <c r="D2972" i="2"/>
  <c r="D2961" i="2"/>
  <c r="D2956" i="2"/>
  <c r="D2947" i="2"/>
  <c r="D2942" i="2"/>
  <c r="D2931" i="2"/>
  <c r="D2926" i="2"/>
  <c r="D2924" i="2"/>
  <c r="D2921" i="2"/>
  <c r="D2908" i="2"/>
  <c r="D2903" i="2"/>
  <c r="D2892" i="2"/>
  <c r="D2887" i="2"/>
  <c r="D2875" i="2"/>
  <c r="D2870" i="2"/>
  <c r="D2859" i="2"/>
  <c r="D2843" i="2"/>
  <c r="D2838" i="2"/>
  <c r="D2827" i="2"/>
  <c r="D2821" i="2"/>
  <c r="D2810" i="2"/>
  <c r="D2805" i="2"/>
  <c r="D2794" i="2"/>
  <c r="D2789" i="2"/>
  <c r="D2788" i="2" s="1"/>
  <c r="D2776" i="2"/>
  <c r="D2771" i="2"/>
  <c r="D2760" i="2"/>
  <c r="D2755" i="2"/>
  <c r="D2754" i="2" s="1"/>
  <c r="D2744" i="2"/>
  <c r="D2739" i="2"/>
  <c r="D2724" i="2"/>
  <c r="D2712" i="2"/>
  <c r="D2707" i="2"/>
  <c r="D2696" i="2"/>
  <c r="D2691" i="2"/>
  <c r="D2689" i="2"/>
  <c r="D2686" i="2"/>
  <c r="D2675" i="2"/>
  <c r="D2670" i="2"/>
  <c r="D2659" i="2"/>
  <c r="D2654" i="2"/>
  <c r="D2652" i="2"/>
  <c r="D2649" i="2"/>
  <c r="D2637" i="2"/>
  <c r="D2632" i="2"/>
  <c r="D2621" i="2"/>
  <c r="D2616" i="2"/>
  <c r="D2614" i="2"/>
  <c r="D2611" i="2"/>
  <c r="D2608" i="2"/>
  <c r="D2596" i="2"/>
  <c r="D2591" i="2"/>
  <c r="D2580" i="2"/>
  <c r="D2575" i="2"/>
  <c r="D2564" i="2"/>
  <c r="D2559" i="2"/>
  <c r="D2548" i="2"/>
  <c r="D2535" i="2"/>
  <c r="D2530" i="2"/>
  <c r="D2519" i="2"/>
  <c r="D2514" i="2"/>
  <c r="D2502" i="2"/>
  <c r="D2497" i="2"/>
  <c r="D2486" i="2"/>
  <c r="D2481" i="2"/>
  <c r="D2470" i="2"/>
  <c r="D2465" i="2"/>
  <c r="D2454" i="2"/>
  <c r="D2448" i="2"/>
  <c r="D2447" i="2" s="1"/>
  <c r="D2437" i="2"/>
  <c r="D2432" i="2"/>
  <c r="D2418" i="2"/>
  <c r="D2409" i="2"/>
  <c r="D2404" i="2"/>
  <c r="D2393" i="2"/>
  <c r="D2388" i="2"/>
  <c r="D2375" i="2"/>
  <c r="D2370" i="2"/>
  <c r="D2358" i="2"/>
  <c r="D2357" i="2" s="1"/>
  <c r="D2355" i="2"/>
  <c r="D2352" i="2"/>
  <c r="D2348" i="2"/>
  <c r="D2344" i="2"/>
  <c r="D2333" i="2"/>
  <c r="D2328" i="2"/>
  <c r="D2317" i="2"/>
  <c r="D2312" i="2"/>
  <c r="D2309" i="2"/>
  <c r="D2306" i="2"/>
  <c r="D2293" i="2"/>
  <c r="D2288" i="2"/>
  <c r="D2277" i="2"/>
  <c r="D2274" i="2"/>
  <c r="D2271" i="2"/>
  <c r="D2269" i="2"/>
  <c r="D2255" i="2"/>
  <c r="D2250" i="2"/>
  <c r="D2239" i="2"/>
  <c r="D2234" i="2"/>
  <c r="D2231" i="2"/>
  <c r="D2228" i="2"/>
  <c r="D2225" i="2"/>
  <c r="D2223" i="2"/>
  <c r="D2209" i="2"/>
  <c r="D2204" i="2"/>
  <c r="D2193" i="2"/>
  <c r="D2190" i="2"/>
  <c r="D2187" i="2"/>
  <c r="D2184" i="2"/>
  <c r="D2182" i="2"/>
  <c r="D2178" i="2"/>
  <c r="D2175" i="2"/>
  <c r="D2173" i="2"/>
  <c r="D2159" i="2"/>
  <c r="D2154" i="2"/>
  <c r="D2143" i="2"/>
  <c r="D2140" i="2"/>
  <c r="D2137" i="2"/>
  <c r="D2134" i="2"/>
  <c r="D2130" i="2"/>
  <c r="D2127" i="2"/>
  <c r="D2114" i="2"/>
  <c r="D2109" i="2"/>
  <c r="D2098" i="2"/>
  <c r="D2081" i="2"/>
  <c r="D2076" i="2"/>
  <c r="D2052" i="2"/>
  <c r="D2047" i="2"/>
  <c r="D2036" i="2"/>
  <c r="D2030" i="2"/>
  <c r="D2029" i="2" s="1"/>
  <c r="D2027" i="2"/>
  <c r="D2016" i="2"/>
  <c r="D2011" i="2"/>
  <c r="D2000" i="2"/>
  <c r="D1994" i="2"/>
  <c r="D1993" i="2" s="1"/>
  <c r="D1983" i="2"/>
  <c r="D1978" i="2"/>
  <c r="D1967" i="2"/>
  <c r="D1962" i="2"/>
  <c r="D1960" i="2"/>
  <c r="D1957" i="2"/>
  <c r="D1946" i="2"/>
  <c r="D1941" i="2"/>
  <c r="D1920" i="2"/>
  <c r="D1915" i="2"/>
  <c r="D1904" i="2"/>
  <c r="D1902" i="2"/>
  <c r="D1899" i="2"/>
  <c r="D1897" i="2"/>
  <c r="D1886" i="2"/>
  <c r="D1881" i="2"/>
  <c r="D1870" i="2"/>
  <c r="D1869" i="2" s="1"/>
  <c r="D1854" i="2"/>
  <c r="D1849" i="2"/>
  <c r="D1838" i="2"/>
  <c r="D1837" i="2" s="1"/>
  <c r="D1835" i="2"/>
  <c r="D1832" i="2"/>
  <c r="D1829" i="2"/>
  <c r="D1820" i="2"/>
  <c r="D1815" i="2"/>
  <c r="D1804" i="2"/>
  <c r="D1803" i="2" s="1"/>
  <c r="D1801" i="2"/>
  <c r="D1799" i="2"/>
  <c r="D1796" i="2"/>
  <c r="D1784" i="2"/>
  <c r="D1779" i="2"/>
  <c r="D1768" i="2"/>
  <c r="D1767" i="2" s="1"/>
  <c r="D1765" i="2"/>
  <c r="D1763" i="2"/>
  <c r="D1752" i="2"/>
  <c r="D1747" i="2"/>
  <c r="D1736" i="2"/>
  <c r="D1735" i="2" s="1"/>
  <c r="D1733" i="2"/>
  <c r="D1718" i="2"/>
  <c r="D1713" i="2"/>
  <c r="D1702" i="2"/>
  <c r="D1701" i="2" s="1"/>
  <c r="D1699" i="2"/>
  <c r="D1697" i="2"/>
  <c r="D1694" i="2"/>
  <c r="D1682" i="2"/>
  <c r="D1677" i="2"/>
  <c r="D1665" i="2"/>
  <c r="D1664" i="2" s="1"/>
  <c r="D1662" i="2"/>
  <c r="D1660" i="2"/>
  <c r="D1648" i="2"/>
  <c r="D1643" i="2"/>
  <c r="D1633" i="2"/>
  <c r="D1632" i="2" s="1"/>
  <c r="D1630" i="2"/>
  <c r="D1629" i="2" s="1"/>
  <c r="D1619" i="2"/>
  <c r="D1614" i="2"/>
  <c r="D1603" i="2"/>
  <c r="D1602" i="2" s="1"/>
  <c r="D1600" i="2"/>
  <c r="D1597" i="2"/>
  <c r="D1585" i="2"/>
  <c r="D1580" i="2"/>
  <c r="D1569" i="2"/>
  <c r="D1568" i="2" s="1"/>
  <c r="D1566" i="2"/>
  <c r="D1564" i="2"/>
  <c r="D1554" i="2"/>
  <c r="D1549" i="2"/>
  <c r="D1548" i="2" s="1"/>
  <c r="D1538" i="2"/>
  <c r="D1536" i="2"/>
  <c r="D1524" i="2"/>
  <c r="D1519" i="2"/>
  <c r="D1508" i="2"/>
  <c r="D1507" i="2" s="1"/>
  <c r="D1504" i="2"/>
  <c r="D1501" i="2"/>
  <c r="D1500" i="2" s="1"/>
  <c r="D1498" i="2"/>
  <c r="D1485" i="2"/>
  <c r="D1480" i="2"/>
  <c r="D1469" i="2"/>
  <c r="D1463" i="2"/>
  <c r="D1462" i="2" s="1"/>
  <c r="D1460" i="2"/>
  <c r="D1447" i="2"/>
  <c r="D1442" i="2"/>
  <c r="D1430" i="2"/>
  <c r="D1425" i="2"/>
  <c r="D1420" i="2"/>
  <c r="D1417" i="2"/>
  <c r="D1415" i="2"/>
  <c r="D1394" i="2"/>
  <c r="D1389" i="2"/>
  <c r="D1378" i="2"/>
  <c r="D1377" i="2" s="1"/>
  <c r="D1372" i="2"/>
  <c r="D1369" i="2"/>
  <c r="D1359" i="2"/>
  <c r="D1354" i="2"/>
  <c r="D1343" i="2"/>
  <c r="D1342" i="2" s="1"/>
  <c r="D1340" i="2"/>
  <c r="D1337" i="2"/>
  <c r="D1324" i="2"/>
  <c r="D1319" i="2"/>
  <c r="D1308" i="2"/>
  <c r="D1306" i="2"/>
  <c r="D1303" i="2"/>
  <c r="D1298" i="2"/>
  <c r="D1295" i="2"/>
  <c r="D1285" i="2"/>
  <c r="D1280" i="2"/>
  <c r="D1269" i="2"/>
  <c r="D1266" i="2" s="1"/>
  <c r="D1264" i="2"/>
  <c r="D1261" i="2"/>
  <c r="D1250" i="2"/>
  <c r="D1245" i="2"/>
  <c r="D1234" i="2"/>
  <c r="D1233" i="2" s="1"/>
  <c r="D1231" i="2"/>
  <c r="D1228" i="2"/>
  <c r="D1225" i="2"/>
  <c r="D1211" i="2"/>
  <c r="D1206" i="2"/>
  <c r="D1195" i="2"/>
  <c r="D1191" i="2"/>
  <c r="D1178" i="2"/>
  <c r="D1173" i="2"/>
  <c r="D1162" i="2"/>
  <c r="D1161" i="2" s="1"/>
  <c r="D1158" i="2"/>
  <c r="D1157" i="2" s="1"/>
  <c r="D1147" i="2"/>
  <c r="D1142" i="2"/>
  <c r="D1131" i="2"/>
  <c r="D1130" i="2" s="1"/>
  <c r="D1128" i="2"/>
  <c r="D1125" i="2"/>
  <c r="D1108" i="2"/>
  <c r="D1103" i="2"/>
  <c r="D1092" i="2"/>
  <c r="D1091" i="2" s="1"/>
  <c r="D1088" i="2"/>
  <c r="D1084" i="2"/>
  <c r="D1079" i="2"/>
  <c r="D1068" i="2"/>
  <c r="D1066" i="2"/>
  <c r="D1063" i="2"/>
  <c r="D1058" i="2"/>
  <c r="D1055" i="2"/>
  <c r="D1042" i="2"/>
  <c r="D1037" i="2"/>
  <c r="D1026" i="2"/>
  <c r="D1025" i="2" s="1"/>
  <c r="D1023" i="2"/>
  <c r="D1020" i="2"/>
  <c r="D1018" i="2"/>
  <c r="D1015" i="2"/>
  <c r="D1009" i="2"/>
  <c r="D1005" i="2"/>
  <c r="D997" i="2"/>
  <c r="D980" i="2"/>
  <c r="D975" i="2"/>
  <c r="D964" i="2"/>
  <c r="D955" i="2"/>
  <c r="D953" i="2"/>
  <c r="D949" i="2"/>
  <c r="D946" i="2"/>
  <c r="D943" i="2"/>
  <c r="D941" i="2"/>
  <c r="D926" i="2"/>
  <c r="D921" i="2"/>
  <c r="D910" i="2"/>
  <c r="D909" i="2" s="1"/>
  <c r="D907" i="2"/>
  <c r="D902" i="2"/>
  <c r="D889" i="2"/>
  <c r="D884" i="2"/>
  <c r="D873" i="2"/>
  <c r="D868" i="2"/>
  <c r="D864" i="2"/>
  <c r="D851" i="2"/>
  <c r="D846" i="2"/>
  <c r="D835" i="2"/>
  <c r="D832" i="2"/>
  <c r="D829" i="2"/>
  <c r="D823" i="2"/>
  <c r="D822" i="2" s="1"/>
  <c r="D820" i="2"/>
  <c r="D813" i="2"/>
  <c r="D806" i="2"/>
  <c r="D804" i="2"/>
  <c r="D791" i="2"/>
  <c r="D786" i="2"/>
  <c r="D775" i="2"/>
  <c r="D772" i="2"/>
  <c r="D769" i="2"/>
  <c r="D754" i="2"/>
  <c r="D749" i="2"/>
  <c r="D738" i="2"/>
  <c r="D737" i="2" s="1"/>
  <c r="D735" i="2"/>
  <c r="D733" i="2"/>
  <c r="D718" i="2"/>
  <c r="D713" i="2"/>
  <c r="D703" i="2"/>
  <c r="D698" i="2"/>
  <c r="D694" i="2"/>
  <c r="D681" i="2"/>
  <c r="D676" i="2"/>
  <c r="D665" i="2"/>
  <c r="D660" i="2"/>
  <c r="D658" i="2"/>
  <c r="D655" i="2"/>
  <c r="D652" i="2"/>
  <c r="D642" i="2"/>
  <c r="D637" i="2"/>
  <c r="D626" i="2"/>
  <c r="D625" i="2" s="1"/>
  <c r="D623" i="2"/>
  <c r="D620" i="2"/>
  <c r="D605" i="2"/>
  <c r="D600" i="2"/>
  <c r="D589" i="2"/>
  <c r="D588" i="2" s="1"/>
  <c r="D586" i="2"/>
  <c r="D576" i="2"/>
  <c r="D572" i="2"/>
  <c r="D561" i="2"/>
  <c r="D560" i="2" s="1"/>
  <c r="D558" i="2"/>
  <c r="D556" i="2"/>
  <c r="D544" i="2"/>
  <c r="D539" i="2"/>
  <c r="D528" i="2"/>
  <c r="D527" i="2" s="1"/>
  <c r="D525" i="2"/>
  <c r="D517" i="2"/>
  <c r="D512" i="2"/>
  <c r="D501" i="2"/>
  <c r="D500" i="2" s="1"/>
  <c r="D498" i="2"/>
  <c r="D481" i="2"/>
  <c r="D476" i="2"/>
  <c r="D465" i="2"/>
  <c r="D463" i="2"/>
  <c r="D461" i="2"/>
  <c r="D458" i="2"/>
  <c r="D447" i="2"/>
  <c r="D442" i="2"/>
  <c r="D431" i="2"/>
  <c r="D430" i="2" s="1"/>
  <c r="D428" i="2"/>
  <c r="D423" i="2"/>
  <c r="D412" i="2"/>
  <c r="D410" i="2"/>
  <c r="D397" i="2"/>
  <c r="D394" i="2"/>
  <c r="D383" i="2"/>
  <c r="D382" i="2" s="1"/>
  <c r="D380" i="2"/>
  <c r="D377" i="2"/>
  <c r="D375" i="2"/>
  <c r="D371" i="2"/>
  <c r="D367" i="2"/>
  <c r="D365" i="2"/>
  <c r="D362" i="2"/>
  <c r="D358" i="2"/>
  <c r="D356" i="2"/>
  <c r="D338" i="2"/>
  <c r="D333" i="2"/>
  <c r="D322" i="2"/>
  <c r="D321" i="2" s="1"/>
  <c r="D319" i="2"/>
  <c r="D317" i="2"/>
  <c r="D303" i="2"/>
  <c r="D298" i="2"/>
  <c r="D287" i="2"/>
  <c r="D286" i="2" s="1"/>
  <c r="D274" i="2"/>
  <c r="D269" i="2"/>
  <c r="D253" i="2"/>
  <c r="D252" i="2" s="1"/>
  <c r="D260" i="2" s="1"/>
  <c r="D242" i="2"/>
  <c r="D231" i="2"/>
  <c r="D227" i="2"/>
  <c r="D216" i="2"/>
  <c r="D214" i="2"/>
  <c r="D200" i="2"/>
  <c r="D195" i="2"/>
  <c r="D184" i="2"/>
  <c r="D183" i="2" s="1"/>
  <c r="D181" i="2"/>
  <c r="D179" i="2"/>
  <c r="D167" i="2"/>
  <c r="D162" i="2"/>
  <c r="D151" i="2"/>
  <c r="D150" i="2" s="1"/>
  <c r="D148" i="2"/>
  <c r="D146" i="2"/>
  <c r="D144" i="2"/>
  <c r="D141" i="2"/>
  <c r="D138" i="2"/>
  <c r="D136" i="2"/>
  <c r="D124" i="2"/>
  <c r="D119" i="2"/>
  <c r="D108" i="2"/>
  <c r="D107" i="2" s="1"/>
  <c r="D105" i="2"/>
  <c r="D103" i="2"/>
  <c r="D99" i="2"/>
  <c r="D96" i="2"/>
  <c r="D93" i="2"/>
  <c r="D90" i="2"/>
  <c r="D75" i="2"/>
  <c r="D70" i="2"/>
  <c r="D59" i="2"/>
  <c r="D58" i="2" s="1"/>
  <c r="D56" i="2"/>
  <c r="D54" i="2"/>
  <c r="D50" i="2"/>
  <c r="D23" i="2"/>
  <c r="D18" i="2"/>
  <c r="D1535" i="2" l="1"/>
  <c r="D4659" i="2"/>
  <c r="D4747" i="2"/>
  <c r="D4166" i="2"/>
  <c r="D3632" i="2"/>
  <c r="D3689" i="2"/>
  <c r="D316" i="2"/>
  <c r="D4851" i="2"/>
  <c r="D2268" i="2"/>
  <c r="D920" i="2"/>
  <c r="D2651" i="2"/>
  <c r="D538" i="2"/>
  <c r="D948" i="2"/>
  <c r="D2129" i="2"/>
  <c r="D2688" i="2"/>
  <c r="D3514" i="2"/>
  <c r="D1959" i="2"/>
  <c r="D3907" i="2"/>
  <c r="D4333" i="2"/>
  <c r="D4415" i="2"/>
  <c r="D2327" i="2"/>
  <c r="D3072" i="2"/>
  <c r="D1977" i="2"/>
  <c r="D2010" i="2"/>
  <c r="D974" i="2"/>
  <c r="D4352" i="2"/>
  <c r="D4090" i="2"/>
  <c r="D2227" i="2"/>
  <c r="D194" i="2"/>
  <c r="D785" i="2"/>
  <c r="D4041" i="2"/>
  <c r="D4525" i="2"/>
  <c r="D2902" i="2"/>
  <c r="D3887" i="2"/>
  <c r="D4187" i="2"/>
  <c r="D3530" i="2"/>
  <c r="D1388" i="2"/>
  <c r="D2287" i="2"/>
  <c r="D1479" i="2"/>
  <c r="D4827" i="2"/>
  <c r="D4213" i="2"/>
  <c r="D619" i="2"/>
  <c r="D693" i="2"/>
  <c r="D3956" i="2"/>
  <c r="D332" i="2"/>
  <c r="D1205" i="2"/>
  <c r="D3819" i="2"/>
  <c r="D4482" i="2"/>
  <c r="D4636" i="2"/>
  <c r="D422" i="2"/>
  <c r="D433" i="2" s="1"/>
  <c r="D3773" i="2"/>
  <c r="D4271" i="2"/>
  <c r="D4723" i="2"/>
  <c r="D98" i="2"/>
  <c r="D69" i="2"/>
  <c r="D17" i="2"/>
  <c r="D3203" i="2"/>
  <c r="D3733" i="2"/>
  <c r="D3912" i="2"/>
  <c r="D4468" i="2"/>
  <c r="D3686" i="2"/>
  <c r="D3736" i="2"/>
  <c r="D4260" i="2"/>
  <c r="D524" i="2"/>
  <c r="D945" i="2"/>
  <c r="D2233" i="2"/>
  <c r="D2480" i="2"/>
  <c r="D2886" i="2"/>
  <c r="D3404" i="2"/>
  <c r="D241" i="2"/>
  <c r="D901" i="2"/>
  <c r="D1371" i="2"/>
  <c r="D2820" i="2"/>
  <c r="D2955" i="2"/>
  <c r="D3022" i="2"/>
  <c r="D3871" i="2"/>
  <c r="D3942" i="2"/>
  <c r="D1374" i="2"/>
  <c r="D2186" i="2"/>
  <c r="D2417" i="2"/>
  <c r="D3760" i="2"/>
  <c r="D3945" i="2"/>
  <c r="D4376" i="2"/>
  <c r="D140" i="2"/>
  <c r="D1503" i="2"/>
  <c r="D2420" i="2"/>
  <c r="D2574" i="2"/>
  <c r="D3431" i="2"/>
  <c r="D95" i="2"/>
  <c r="D774" i="2"/>
  <c r="D834" i="2"/>
  <c r="D2136" i="2"/>
  <c r="D2354" i="2"/>
  <c r="D3094" i="2"/>
  <c r="D3167" i="2"/>
  <c r="D3508" i="2"/>
  <c r="D3558" i="2"/>
  <c r="D3700" i="2"/>
  <c r="D4907" i="2"/>
  <c r="D379" i="2"/>
  <c r="D957" i="2"/>
  <c r="D2513" i="2"/>
  <c r="D3369" i="2"/>
  <c r="D4915" i="2"/>
  <c r="D1190" i="2"/>
  <c r="D1336" i="2"/>
  <c r="D1929" i="2"/>
  <c r="D2311" i="2"/>
  <c r="D4926" i="2"/>
  <c r="D1022" i="2"/>
  <c r="D1194" i="2"/>
  <c r="D1263" i="2"/>
  <c r="D2853" i="2"/>
  <c r="D3629" i="2"/>
  <c r="D1459" i="2"/>
  <c r="D2723" i="2"/>
  <c r="D3979" i="2"/>
  <c r="D4160" i="2"/>
  <c r="D4931" i="2"/>
  <c r="D1087" i="2"/>
  <c r="D2387" i="2"/>
  <c r="D2791" i="2"/>
  <c r="D2483" i="2"/>
  <c r="D863" i="2"/>
  <c r="D2033" i="2"/>
  <c r="D3172" i="2"/>
  <c r="D1465" i="2"/>
  <c r="D1901" i="2"/>
  <c r="D2347" i="2"/>
  <c r="D1964" i="2"/>
  <c r="D3352" i="2"/>
  <c r="D178" i="2"/>
  <c r="D1297" i="2"/>
  <c r="D700" i="2"/>
  <c r="D2889" i="2"/>
  <c r="D4944" i="2"/>
  <c r="D4959" i="2" s="1"/>
  <c r="D2189" i="2"/>
  <c r="D2529" i="2"/>
  <c r="D828" i="2"/>
  <c r="D2075" i="2"/>
  <c r="D4024" i="2"/>
  <c r="D1563" i="2"/>
  <c r="D1997" i="2"/>
  <c r="D4512" i="2"/>
  <c r="D393" i="2"/>
  <c r="D4818" i="2"/>
  <c r="D636" i="2"/>
  <c r="D1419" i="2"/>
  <c r="D3465" i="2"/>
  <c r="D4108" i="2"/>
  <c r="D2941" i="2"/>
  <c r="D3206" i="2"/>
  <c r="D883" i="2"/>
  <c r="D2496" i="2"/>
  <c r="D3275" i="2"/>
  <c r="D3339" i="2"/>
  <c r="D4665" i="2"/>
  <c r="D2837" i="2"/>
  <c r="D4678" i="2"/>
  <c r="D2516" i="2"/>
  <c r="D1642" i="2"/>
  <c r="D960" i="2"/>
  <c r="D1778" i="2"/>
  <c r="D3110" i="2"/>
  <c r="D3186" i="2"/>
  <c r="D3255" i="2"/>
  <c r="D4397" i="2"/>
  <c r="D4833" i="2"/>
  <c r="D511" i="2"/>
  <c r="D3805" i="2"/>
  <c r="D4604" i="2"/>
  <c r="D675" i="2"/>
  <c r="D4456" i="2"/>
  <c r="D1613" i="2"/>
  <c r="D3587" i="2"/>
  <c r="D555" i="2"/>
  <c r="D1353" i="2"/>
  <c r="D2577" i="2"/>
  <c r="D3150" i="2"/>
  <c r="D3385" i="2"/>
  <c r="D1518" i="2"/>
  <c r="D1540" i="2" s="1"/>
  <c r="D2770" i="2"/>
  <c r="D4705" i="2"/>
  <c r="D1659" i="2"/>
  <c r="D904" i="2"/>
  <c r="D2590" i="2"/>
  <c r="D2706" i="2"/>
  <c r="D4003" i="2"/>
  <c r="D599" i="2"/>
  <c r="D1014" i="2"/>
  <c r="D1065" i="2"/>
  <c r="D1831" i="2"/>
  <c r="D1880" i="2"/>
  <c r="D3242" i="2"/>
  <c r="D3447" i="2"/>
  <c r="D495" i="2"/>
  <c r="D845" i="2"/>
  <c r="D1427" i="2"/>
  <c r="D1896" i="2"/>
  <c r="D2273" i="2"/>
  <c r="D2928" i="2"/>
  <c r="D2991" i="2"/>
  <c r="D4379" i="2"/>
  <c r="D1730" i="2"/>
  <c r="D2108" i="2"/>
  <c r="D213" i="2"/>
  <c r="D2390" i="2"/>
  <c r="D4296" i="2"/>
  <c r="D441" i="2"/>
  <c r="D3747" i="2"/>
  <c r="D4463" i="2"/>
  <c r="D4542" i="2"/>
  <c r="D4898" i="2"/>
  <c r="D1078" i="2"/>
  <c r="D3372" i="2"/>
  <c r="D4312" i="2"/>
  <c r="D4507" i="2"/>
  <c r="D1579" i="2"/>
  <c r="D1762" i="2"/>
  <c r="D1244" i="2"/>
  <c r="D1271" i="2" s="1"/>
  <c r="D2203" i="2"/>
  <c r="D3319" i="2"/>
  <c r="D4864" i="2"/>
  <c r="D460" i="2"/>
  <c r="D1596" i="2"/>
  <c r="D1940" i="2"/>
  <c r="D370" i="2"/>
  <c r="D1279" i="2"/>
  <c r="D1712" i="2"/>
  <c r="D2314" i="2"/>
  <c r="D2369" i="2"/>
  <c r="D2631" i="2"/>
  <c r="D3025" i="2"/>
  <c r="D4752" i="2"/>
  <c r="D3796" i="2"/>
  <c r="D364" i="2"/>
  <c r="D3434" i="2"/>
  <c r="D2757" i="2"/>
  <c r="D1124" i="2"/>
  <c r="D2139" i="2"/>
  <c r="D2403" i="2"/>
  <c r="D2971" i="2"/>
  <c r="D268" i="2"/>
  <c r="D289" i="2" s="1"/>
  <c r="D2610" i="2"/>
  <c r="D2656" i="2"/>
  <c r="D3569" i="2"/>
  <c r="D3990" i="2"/>
  <c r="D4384" i="2"/>
  <c r="D4874" i="2"/>
  <c r="D2236" i="2"/>
  <c r="D475" i="2"/>
  <c r="D1318" i="2"/>
  <c r="D1345" i="2" s="1"/>
  <c r="D1676" i="2"/>
  <c r="D1798" i="2"/>
  <c r="D3659" i="2"/>
  <c r="D2153" i="2"/>
  <c r="D2431" i="2"/>
  <c r="D2545" i="2"/>
  <c r="D3703" i="2"/>
  <c r="D118" i="2"/>
  <c r="D2618" i="2"/>
  <c r="D3717" i="2"/>
  <c r="D4255" i="2"/>
  <c r="D4882" i="2"/>
  <c r="D226" i="2"/>
  <c r="D654" i="2"/>
  <c r="D768" i="2"/>
  <c r="D1036" i="2"/>
  <c r="D1441" i="2"/>
  <c r="D2804" i="2"/>
  <c r="D2869" i="2"/>
  <c r="D3415" i="2"/>
  <c r="D1814" i="2"/>
  <c r="D42" i="2"/>
  <c r="D143" i="2"/>
  <c r="D297" i="2"/>
  <c r="D1057" i="2"/>
  <c r="D3864" i="2"/>
  <c r="D4071" i="2"/>
  <c r="D161" i="2"/>
  <c r="D870" i="2"/>
  <c r="D1004" i="2"/>
  <c r="D1141" i="2"/>
  <c r="D1164" i="2" s="1"/>
  <c r="D2177" i="2"/>
  <c r="D2464" i="2"/>
  <c r="D2669" i="2"/>
  <c r="D2824" i="2"/>
  <c r="D748" i="2"/>
  <c r="D3219" i="2"/>
  <c r="D3923" i="2"/>
  <c r="D1696" i="2"/>
  <c r="D4232" i="2"/>
  <c r="D1746" i="2"/>
  <c r="D3874" i="2"/>
  <c r="D3982" i="2"/>
  <c r="D4623" i="2"/>
  <c r="D4765" i="2"/>
  <c r="D49" i="2"/>
  <c r="D1848" i="2"/>
  <c r="D2738" i="2"/>
  <c r="D2958" i="2"/>
  <c r="D3004" i="2"/>
  <c r="D712" i="2"/>
  <c r="D1102" i="2"/>
  <c r="D2046" i="2"/>
  <c r="D2095" i="2"/>
  <c r="D4558" i="2"/>
  <c r="D662" i="2"/>
  <c r="D1305" i="2"/>
  <c r="D2693" i="2"/>
  <c r="D2856" i="2"/>
  <c r="D2920" i="2"/>
  <c r="D3288" i="2"/>
  <c r="D3850" i="2"/>
  <c r="D4126" i="2"/>
  <c r="D3602" i="2"/>
  <c r="D1914" i="2"/>
  <c r="D2249" i="2"/>
  <c r="D2558" i="2"/>
  <c r="D3644" i="2"/>
  <c r="D732" i="2"/>
  <c r="D3038" i="2"/>
  <c r="D3137" i="2"/>
  <c r="D4076" i="2"/>
  <c r="D4174" i="2"/>
  <c r="D4339" i="2"/>
  <c r="D4710" i="2"/>
  <c r="D409" i="2"/>
  <c r="D571" i="2"/>
  <c r="D1172" i="2"/>
  <c r="D1227" i="2"/>
  <c r="D2305" i="2"/>
  <c r="D2451" i="2"/>
  <c r="D3306" i="2"/>
  <c r="D3478" i="2"/>
  <c r="D4431" i="2"/>
  <c r="D3102" i="2" l="1"/>
  <c r="D1932" i="2"/>
  <c r="D244" i="2"/>
  <c r="D563" i="2"/>
  <c r="D1197" i="2"/>
  <c r="D3739" i="2"/>
  <c r="D218" i="2"/>
  <c r="D503" i="2"/>
  <c r="D2279" i="2"/>
  <c r="D3651" i="2"/>
  <c r="D4224" i="2"/>
  <c r="D3580" i="2"/>
  <c r="D4670" i="2"/>
  <c r="D1310" i="2"/>
  <c r="D4344" i="2"/>
  <c r="D4517" i="2"/>
  <c r="D1433" i="2"/>
  <c r="D4082" i="2"/>
  <c r="D1094" i="2"/>
  <c r="D3879" i="2"/>
  <c r="D2550" i="2"/>
  <c r="D467" i="2"/>
  <c r="D1070" i="2"/>
  <c r="D4304" i="2"/>
  <c r="D740" i="2"/>
  <c r="D1704" i="2"/>
  <c r="D414" i="2"/>
  <c r="D4934" i="2"/>
  <c r="D1510" i="2"/>
  <c r="D3765" i="2"/>
  <c r="D2423" i="2"/>
  <c r="D2488" i="2"/>
  <c r="D4919" i="2"/>
  <c r="D3948" i="2"/>
  <c r="D3593" i="2"/>
  <c r="D3030" i="2"/>
  <c r="D3178" i="2"/>
  <c r="D4838" i="2"/>
  <c r="D2996" i="2"/>
  <c r="D837" i="2"/>
  <c r="D875" i="2"/>
  <c r="D1635" i="2"/>
  <c r="D2796" i="2"/>
  <c r="D530" i="2"/>
  <c r="D2002" i="2"/>
  <c r="D3407" i="2"/>
  <c r="D4118" i="2"/>
  <c r="D3377" i="2"/>
  <c r="D3522" i="2"/>
  <c r="D2894" i="2"/>
  <c r="D2861" i="2"/>
  <c r="D3211" i="2"/>
  <c r="D2623" i="2"/>
  <c r="D2361" i="2"/>
  <c r="D966" i="2"/>
  <c r="D591" i="2"/>
  <c r="D4033" i="2"/>
  <c r="D2963" i="2"/>
  <c r="D4757" i="2"/>
  <c r="D1840" i="2"/>
  <c r="D1133" i="2"/>
  <c r="D3064" i="2"/>
  <c r="D3439" i="2"/>
  <c r="D3280" i="2"/>
  <c r="D3915" i="2"/>
  <c r="D3470" i="2"/>
  <c r="D912" i="2"/>
  <c r="D1380" i="2"/>
  <c r="D2395" i="2"/>
  <c r="D1906" i="2"/>
  <c r="D1667" i="2"/>
  <c r="D4423" i="2"/>
  <c r="D2582" i="2"/>
  <c r="D4263" i="2"/>
  <c r="D2762" i="2"/>
  <c r="D2100" i="2"/>
  <c r="D705" i="2"/>
  <c r="D2319" i="2"/>
  <c r="D61" i="2"/>
  <c r="D667" i="2"/>
  <c r="D2241" i="2"/>
  <c r="D2521" i="2"/>
  <c r="D4474" i="2"/>
  <c r="D324" i="2"/>
  <c r="D1605" i="2"/>
  <c r="D4715" i="2"/>
  <c r="D4891" i="2"/>
  <c r="D777" i="2"/>
  <c r="D4389" i="2"/>
  <c r="D110" i="2"/>
  <c r="D628" i="2"/>
  <c r="D1806" i="2"/>
  <c r="D2730" i="2"/>
  <c r="D2067" i="2"/>
  <c r="D1770" i="2"/>
  <c r="D3247" i="2"/>
  <c r="D3142" i="2"/>
  <c r="D153" i="2"/>
  <c r="D1571" i="2"/>
  <c r="D3995" i="2"/>
  <c r="D2456" i="2"/>
  <c r="D2195" i="2"/>
  <c r="D1028" i="2"/>
  <c r="D3709" i="2"/>
  <c r="D1969" i="2"/>
  <c r="D4179" i="2"/>
  <c r="D186" i="2"/>
  <c r="D2829" i="2"/>
  <c r="D385" i="2"/>
  <c r="D3811" i="2"/>
  <c r="D2698" i="2"/>
  <c r="D1471" i="2"/>
  <c r="D3311" i="2"/>
  <c r="D2038" i="2"/>
  <c r="D2661" i="2"/>
  <c r="D1236" i="2"/>
  <c r="D3344" i="2"/>
  <c r="D2145" i="2"/>
  <c r="D4628" i="2"/>
  <c r="D2933" i="2"/>
  <c r="D1872" i="2"/>
  <c r="D4550" i="2"/>
  <c r="D1738" i="2"/>
  <c r="D1668" i="2" l="1"/>
  <c r="D3594" i="2"/>
  <c r="D4960" i="2"/>
  <c r="C4856" i="2"/>
  <c r="C781" i="14" l="1"/>
  <c r="C780" i="14" s="1"/>
  <c r="C778" i="14"/>
  <c r="C777" i="14" s="1"/>
  <c r="C819" i="14" l="1"/>
  <c r="C818" i="14" s="1"/>
  <c r="C816" i="14"/>
  <c r="C815" i="14" s="1"/>
  <c r="C813" i="14"/>
  <c r="C812" i="14" s="1"/>
  <c r="C810" i="14"/>
  <c r="C808" i="14"/>
  <c r="C807" i="14"/>
  <c r="C806" i="14" s="1"/>
  <c r="C805" i="14" s="1"/>
  <c r="C277" i="14" l="1"/>
  <c r="C275" i="14"/>
  <c r="C272" i="14"/>
  <c r="C271" i="14" s="1"/>
  <c r="C269" i="14"/>
  <c r="C268" i="14" s="1"/>
  <c r="C266" i="14"/>
  <c r="C264" i="14"/>
  <c r="C263" i="14" s="1"/>
  <c r="C274" i="14" l="1"/>
  <c r="F641" i="2" l="1"/>
  <c r="F640" i="2"/>
  <c r="F639" i="2"/>
  <c r="C428" i="2" l="1"/>
  <c r="C297" i="14" l="1"/>
  <c r="C296" i="14" s="1"/>
  <c r="C294" i="14"/>
  <c r="C293" i="14" s="1"/>
  <c r="C291" i="14"/>
  <c r="C289" i="14"/>
  <c r="C288" i="14" l="1"/>
  <c r="C323" i="14" l="1"/>
  <c r="C321" i="14"/>
  <c r="C318" i="14"/>
  <c r="C317" i="14" s="1"/>
  <c r="C315" i="14"/>
  <c r="C314" i="14" s="1"/>
  <c r="C312" i="14"/>
  <c r="C310" i="14"/>
  <c r="C309" i="14" l="1"/>
  <c r="C320" i="14"/>
  <c r="C1378" i="2" l="1"/>
  <c r="C1377" i="2" s="1"/>
  <c r="C3173" i="2" l="1"/>
  <c r="C350" i="14" l="1"/>
  <c r="C348" i="14"/>
  <c r="C345" i="14"/>
  <c r="C344" i="14" s="1"/>
  <c r="C342" i="14"/>
  <c r="C341" i="14" s="1"/>
  <c r="C339" i="14"/>
  <c r="C337" i="14"/>
  <c r="C335" i="14"/>
  <c r="C334" i="14" l="1"/>
  <c r="C347" i="14"/>
  <c r="C769" i="2" l="1"/>
  <c r="C1298" i="2" l="1"/>
  <c r="C104" i="14"/>
  <c r="C103" i="14" s="1"/>
  <c r="C101" i="14"/>
  <c r="C99" i="14"/>
  <c r="C96" i="14"/>
  <c r="C95" i="14" s="1"/>
  <c r="C72" i="14"/>
  <c r="C70" i="14"/>
  <c r="C98" i="14" l="1"/>
  <c r="C69" i="14"/>
  <c r="C107" i="14" l="1"/>
  <c r="C2182" i="2" l="1"/>
  <c r="C252" i="14"/>
  <c r="C250" i="14"/>
  <c r="C247" i="14"/>
  <c r="C246" i="14" s="1"/>
  <c r="C244" i="14"/>
  <c r="C243" i="14" s="1"/>
  <c r="C241" i="14"/>
  <c r="C240" i="14" s="1"/>
  <c r="C238" i="14"/>
  <c r="C236" i="14"/>
  <c r="C234" i="14"/>
  <c r="C233" i="14" s="1"/>
  <c r="C249" i="14" l="1"/>
  <c r="F71" i="2"/>
  <c r="F74" i="2"/>
  <c r="F73" i="2"/>
  <c r="F72" i="2"/>
  <c r="C766" i="14" l="1"/>
  <c r="C765" i="14" s="1"/>
  <c r="C762" i="14"/>
  <c r="C760" i="14"/>
  <c r="C759" i="14" s="1"/>
  <c r="C757" i="14"/>
  <c r="C756" i="14" s="1"/>
  <c r="C769" i="14" s="1"/>
  <c r="C744" i="14"/>
  <c r="C740" i="14"/>
  <c r="C737" i="14"/>
  <c r="C736" i="14" s="1"/>
  <c r="C734" i="14"/>
  <c r="C733" i="14" s="1"/>
  <c r="C731" i="14"/>
  <c r="C729" i="14"/>
  <c r="C727" i="14"/>
  <c r="C739" i="14" l="1"/>
  <c r="C726" i="14"/>
  <c r="F3664" i="2"/>
  <c r="F3662" i="2"/>
  <c r="F3663" i="2"/>
  <c r="C3865" i="2" l="1"/>
  <c r="F3866" i="2" l="1"/>
  <c r="C609" i="14" l="1"/>
  <c r="C608" i="14" s="1"/>
  <c r="C606" i="14"/>
  <c r="C605" i="14"/>
  <c r="C603" i="14"/>
  <c r="C602" i="14" s="1"/>
  <c r="C222" i="14"/>
  <c r="C220" i="14"/>
  <c r="C217" i="14"/>
  <c r="C216" i="14" s="1"/>
  <c r="C214" i="14"/>
  <c r="C213" i="14" s="1"/>
  <c r="C211" i="14"/>
  <c r="C209" i="14"/>
  <c r="C219" i="14" l="1"/>
  <c r="C208" i="14"/>
  <c r="C1796" i="2" l="1"/>
  <c r="C4605" i="2"/>
  <c r="F888" i="2" l="1"/>
  <c r="F1247" i="2"/>
  <c r="F887" i="2"/>
  <c r="F1249" i="2"/>
  <c r="F1246" i="2"/>
  <c r="F886" i="2"/>
  <c r="F1248" i="2"/>
  <c r="C3056" i="2" l="1"/>
  <c r="C694" i="2"/>
  <c r="C380" i="2"/>
  <c r="C379" i="2" l="1"/>
  <c r="C4877" i="2" l="1"/>
  <c r="F20" i="2" l="1"/>
  <c r="C128" i="14" l="1"/>
  <c r="C127" i="14" s="1"/>
  <c r="C131" i="14" s="1"/>
  <c r="C841" i="14"/>
  <c r="C832" i="14"/>
  <c r="C793" i="14"/>
  <c r="C792" i="14" s="1"/>
  <c r="C796" i="14" s="1"/>
  <c r="C715" i="14"/>
  <c r="C714" i="14" s="1"/>
  <c r="C718" i="14" s="1"/>
  <c r="C704" i="14"/>
  <c r="C703" i="14" s="1"/>
  <c r="C706" i="14" s="1"/>
  <c r="C692" i="14"/>
  <c r="C691" i="14" s="1"/>
  <c r="C695" i="14" s="1"/>
  <c r="C680" i="14"/>
  <c r="C679" i="14" s="1"/>
  <c r="C683" i="14" s="1"/>
  <c r="C668" i="14"/>
  <c r="C667" i="14" s="1"/>
  <c r="C671" i="14" s="1"/>
  <c r="C656" i="14"/>
  <c r="C655" i="14" s="1"/>
  <c r="C659" i="14" s="1"/>
  <c r="C644" i="14"/>
  <c r="C643" i="14" s="1"/>
  <c r="C647" i="14" s="1"/>
  <c r="C632" i="14"/>
  <c r="C631" i="14" s="1"/>
  <c r="C635" i="14" s="1"/>
  <c r="C621" i="14"/>
  <c r="C620" i="14" s="1"/>
  <c r="C623" i="14" s="1"/>
  <c r="C590" i="14"/>
  <c r="C589" i="14" s="1"/>
  <c r="C593" i="14" s="1"/>
  <c r="C578" i="14"/>
  <c r="C577" i="14" s="1"/>
  <c r="C581" i="14" s="1"/>
  <c r="C566" i="14"/>
  <c r="C565" i="14" s="1"/>
  <c r="C569" i="14" s="1"/>
  <c r="C554" i="14"/>
  <c r="C553" i="14" s="1"/>
  <c r="C557" i="14" s="1"/>
  <c r="C542" i="14"/>
  <c r="C541" i="14" s="1"/>
  <c r="C545" i="14" s="1"/>
  <c r="C530" i="14"/>
  <c r="C529" i="14" s="1"/>
  <c r="C533" i="14" s="1"/>
  <c r="C518" i="14"/>
  <c r="C517" i="14" s="1"/>
  <c r="C521" i="14" s="1"/>
  <c r="C506" i="14"/>
  <c r="C505" i="14" s="1"/>
  <c r="C509" i="14" s="1"/>
  <c r="C494" i="14"/>
  <c r="C493" i="14" s="1"/>
  <c r="C497" i="14" s="1"/>
  <c r="C482" i="14"/>
  <c r="C481" i="14" s="1"/>
  <c r="C485" i="14" s="1"/>
  <c r="C470" i="14"/>
  <c r="C469" i="14" s="1"/>
  <c r="C473" i="14" s="1"/>
  <c r="C458" i="14"/>
  <c r="C457" i="14" s="1"/>
  <c r="C461" i="14" s="1"/>
  <c r="C446" i="14"/>
  <c r="C445" i="14" s="1"/>
  <c r="C449" i="14" s="1"/>
  <c r="C434" i="14"/>
  <c r="C433" i="14" s="1"/>
  <c r="C437" i="14" s="1"/>
  <c r="C422" i="14"/>
  <c r="C421" i="14" s="1"/>
  <c r="C425" i="14" s="1"/>
  <c r="C410" i="14"/>
  <c r="C409" i="14" s="1"/>
  <c r="C413" i="14" s="1"/>
  <c r="C398" i="14"/>
  <c r="C397" i="14" s="1"/>
  <c r="C401" i="14" s="1"/>
  <c r="C386" i="14"/>
  <c r="C385" i="14" s="1"/>
  <c r="C389" i="14" s="1"/>
  <c r="C374" i="14"/>
  <c r="C373" i="14" s="1"/>
  <c r="C377" i="14" s="1"/>
  <c r="C362" i="14"/>
  <c r="C361" i="14" s="1"/>
  <c r="C365" i="14" s="1"/>
  <c r="C198" i="14"/>
  <c r="C197" i="14" s="1"/>
  <c r="C200" i="14" s="1"/>
  <c r="C187" i="14"/>
  <c r="C186" i="14" s="1"/>
  <c r="C189" i="14" s="1"/>
  <c r="C175" i="14"/>
  <c r="C174" i="14" s="1"/>
  <c r="C178" i="14" s="1"/>
  <c r="C163" i="14"/>
  <c r="C162" i="14" s="1"/>
  <c r="C166" i="14" s="1"/>
  <c r="C151" i="14"/>
  <c r="C150" i="14" s="1"/>
  <c r="C154" i="14" s="1"/>
  <c r="C140" i="14"/>
  <c r="C139" i="14" s="1"/>
  <c r="C142" i="14" s="1"/>
  <c r="C116" i="14"/>
  <c r="C115" i="14" s="1"/>
  <c r="C119" i="14" s="1"/>
  <c r="C84" i="14"/>
  <c r="C83" i="14" s="1"/>
  <c r="C87" i="14" s="1"/>
  <c r="C58" i="14"/>
  <c r="C57" i="14" s="1"/>
  <c r="C52" i="14"/>
  <c r="C51" i="14" s="1"/>
  <c r="C40" i="14"/>
  <c r="C39" i="14" s="1"/>
  <c r="C43" i="14" s="1"/>
  <c r="C28" i="14"/>
  <c r="C27" i="14" s="1"/>
  <c r="C31" i="14" s="1"/>
  <c r="C16" i="14"/>
  <c r="C15" i="14" s="1"/>
  <c r="C19" i="14" s="1"/>
  <c r="F357" i="2" l="1"/>
  <c r="F661" i="2"/>
  <c r="F805" i="2"/>
  <c r="F1129" i="2"/>
  <c r="F1400" i="2"/>
  <c r="F1446" i="2"/>
  <c r="F1458" i="2"/>
  <c r="F1481" i="2"/>
  <c r="F1520" i="2"/>
  <c r="F1552" i="2"/>
  <c r="F1570" i="2"/>
  <c r="F1650" i="2"/>
  <c r="F1663" i="2"/>
  <c r="F1722" i="2"/>
  <c r="F1734" i="2"/>
  <c r="F1757" i="2"/>
  <c r="F1819" i="2"/>
  <c r="F1830" i="2"/>
  <c r="F1855" i="2"/>
  <c r="F1867" i="2"/>
  <c r="F1890" i="2"/>
  <c r="F1987" i="2"/>
  <c r="F2023" i="2"/>
  <c r="F2078" i="2"/>
  <c r="F2116" i="2"/>
  <c r="F2212" i="2"/>
  <c r="F2222" i="2"/>
  <c r="F2240" i="2"/>
  <c r="F2262" i="2"/>
  <c r="F2297" i="2"/>
  <c r="F2334" i="2"/>
  <c r="F2408" i="2"/>
  <c r="F2477" i="2"/>
  <c r="F2503" i="2"/>
  <c r="F2541" i="2"/>
  <c r="F2609" i="2"/>
  <c r="F2674" i="2"/>
  <c r="F2684" i="2"/>
  <c r="F2697" i="2"/>
  <c r="F2743" i="2"/>
  <c r="F2753" i="2"/>
  <c r="F2778" i="2"/>
  <c r="F2815" i="2"/>
  <c r="F2872" i="2"/>
  <c r="F2884" i="2"/>
  <c r="F2909" i="2"/>
  <c r="F2922" i="2"/>
  <c r="F2949" i="2"/>
  <c r="F3019" i="2"/>
  <c r="F3045" i="2"/>
  <c r="F3060" i="2"/>
  <c r="F3082" i="2"/>
  <c r="F3093" i="2"/>
  <c r="F3118" i="2"/>
  <c r="F3155" i="2"/>
  <c r="F3194" i="2"/>
  <c r="F3231" i="2"/>
  <c r="F3291" i="2"/>
  <c r="F3301" i="2"/>
  <c r="F3337" i="2"/>
  <c r="F3398" i="2"/>
  <c r="F3422" i="2"/>
  <c r="F3481" i="2"/>
  <c r="F3494" i="2"/>
  <c r="F3505" i="2"/>
  <c r="F3540" i="2"/>
  <c r="F3551" i="2"/>
  <c r="F3562" i="2"/>
  <c r="F3574" i="2"/>
  <c r="F3606" i="2"/>
  <c r="F3688" i="2"/>
  <c r="F3783" i="2"/>
  <c r="F3826" i="2"/>
  <c r="F3836" i="2"/>
  <c r="F3856" i="2"/>
  <c r="F3878" i="2"/>
  <c r="F3938" i="2"/>
  <c r="F4020" i="2"/>
  <c r="F4046" i="2"/>
  <c r="F4059" i="2"/>
  <c r="F4068" i="2"/>
  <c r="F4110" i="2"/>
  <c r="F4135" i="2"/>
  <c r="F4147" i="2"/>
  <c r="F4208" i="2"/>
  <c r="F4243" i="2"/>
  <c r="F4290" i="2"/>
  <c r="F4303" i="2"/>
  <c r="F4364" i="2"/>
  <c r="F4375" i="2"/>
  <c r="F4402" i="2"/>
  <c r="F4414" i="2"/>
  <c r="F4439" i="2"/>
  <c r="F4450" i="2"/>
  <c r="F4494" i="2"/>
  <c r="F4514" i="2"/>
  <c r="F4536" i="2"/>
  <c r="F4570" i="2"/>
  <c r="F4583" i="2"/>
  <c r="F4591" i="2"/>
  <c r="F4639" i="2"/>
  <c r="F4651" i="2"/>
  <c r="F4692" i="2"/>
  <c r="F4740" i="2"/>
  <c r="F4797" i="2"/>
  <c r="F4884" i="2"/>
  <c r="F4917" i="2"/>
  <c r="F97" i="2"/>
  <c r="F215" i="2"/>
  <c r="F323" i="2"/>
  <c r="F432" i="2"/>
  <c r="F956" i="2"/>
  <c r="F1401" i="2"/>
  <c r="F1426" i="2"/>
  <c r="F1448" i="2"/>
  <c r="F1482" i="2"/>
  <c r="F1495" i="2"/>
  <c r="F1509" i="2"/>
  <c r="F1521" i="2"/>
  <c r="F1533" i="2"/>
  <c r="F1592" i="2"/>
  <c r="F1627" i="2"/>
  <c r="F1651" i="2"/>
  <c r="F1700" i="2"/>
  <c r="F1723" i="2"/>
  <c r="F1758" i="2"/>
  <c r="F1781" i="2"/>
  <c r="F1794" i="2"/>
  <c r="F1821" i="2"/>
  <c r="F1856" i="2"/>
  <c r="F1917" i="2"/>
  <c r="F1928" i="2"/>
  <c r="F1963" i="2"/>
  <c r="F1988" i="2"/>
  <c r="F2001" i="2"/>
  <c r="F2037" i="2"/>
  <c r="F2058" i="2"/>
  <c r="F2079" i="2"/>
  <c r="F2089" i="2"/>
  <c r="F2117" i="2"/>
  <c r="F2128" i="2"/>
  <c r="F2185" i="2"/>
  <c r="F2213" i="2"/>
  <c r="F2224" i="2"/>
  <c r="F2251" i="2"/>
  <c r="F2298" i="2"/>
  <c r="F2308" i="2"/>
  <c r="F2335" i="2"/>
  <c r="F2345" i="2"/>
  <c r="F2372" i="2"/>
  <c r="F2410" i="2"/>
  <c r="F2467" i="2"/>
  <c r="F2478" i="2"/>
  <c r="F2504" i="2"/>
  <c r="F2650" i="2"/>
  <c r="F2676" i="2"/>
  <c r="F2720" i="2"/>
  <c r="F2745" i="2"/>
  <c r="F2816" i="2"/>
  <c r="F2873" i="2"/>
  <c r="F2885" i="2"/>
  <c r="F2910" i="2"/>
  <c r="F2923" i="2"/>
  <c r="F2950" i="2"/>
  <c r="F2983" i="2"/>
  <c r="F3046" i="2"/>
  <c r="F3157" i="2"/>
  <c r="F3232" i="2"/>
  <c r="F3246" i="2"/>
  <c r="F3292" i="2"/>
  <c r="F3302" i="2"/>
  <c r="F3338" i="2"/>
  <c r="F3388" i="2"/>
  <c r="F3399" i="2"/>
  <c r="F3423" i="2"/>
  <c r="F3495" i="2"/>
  <c r="F3506" i="2"/>
  <c r="F3541" i="2"/>
  <c r="F3576" i="2"/>
  <c r="F3674" i="2"/>
  <c r="F3750" i="2"/>
  <c r="F3784" i="2"/>
  <c r="F3799" i="2"/>
  <c r="F3827" i="2"/>
  <c r="F3845" i="2"/>
  <c r="F3863" i="2"/>
  <c r="F3901" i="2"/>
  <c r="F3926" i="2"/>
  <c r="F3939" i="2"/>
  <c r="F4008" i="2"/>
  <c r="F4048" i="2"/>
  <c r="F4060" i="2"/>
  <c r="F4097" i="2"/>
  <c r="F4149" i="2"/>
  <c r="F4156" i="2"/>
  <c r="F4196" i="2"/>
  <c r="F4210" i="2"/>
  <c r="F4244" i="2"/>
  <c r="F4273" i="2"/>
  <c r="F4327" i="2"/>
  <c r="F4365" i="2"/>
  <c r="F4404" i="2"/>
  <c r="F4440" i="2"/>
  <c r="F4495" i="2"/>
  <c r="F4537" i="2"/>
  <c r="F4571" i="2"/>
  <c r="F4584" i="2"/>
  <c r="F4592" i="2"/>
  <c r="F4607" i="2"/>
  <c r="F4640" i="2"/>
  <c r="F4741" i="2"/>
  <c r="F4798" i="2"/>
  <c r="F4810" i="2"/>
  <c r="F4918" i="2"/>
  <c r="F4958" i="2"/>
  <c r="F217" i="2"/>
  <c r="F384" i="2"/>
  <c r="F1067" i="2"/>
  <c r="F1093" i="2"/>
  <c r="F1132" i="2"/>
  <c r="F1402" i="2"/>
  <c r="F1483" i="2"/>
  <c r="F1496" i="2"/>
  <c r="F1522" i="2"/>
  <c r="F1534" i="2"/>
  <c r="F1555" i="2"/>
  <c r="F1582" i="2"/>
  <c r="F1593" i="2"/>
  <c r="F1618" i="2"/>
  <c r="F1652" i="2"/>
  <c r="F1689" i="2"/>
  <c r="F1724" i="2"/>
  <c r="F1782" i="2"/>
  <c r="F1795" i="2"/>
  <c r="F1822" i="2"/>
  <c r="F1857" i="2"/>
  <c r="F1918" i="2"/>
  <c r="F2024" i="2"/>
  <c r="F2059" i="2"/>
  <c r="F2080" i="2"/>
  <c r="F2090" i="2"/>
  <c r="F2118" i="2"/>
  <c r="F2157" i="2"/>
  <c r="F2188" i="2"/>
  <c r="F2214" i="2"/>
  <c r="F2226" i="2"/>
  <c r="F2252" i="2"/>
  <c r="F2263" i="2"/>
  <c r="F2299" i="2"/>
  <c r="F2336" i="2"/>
  <c r="F2373" i="2"/>
  <c r="F2411" i="2"/>
  <c r="F2479" i="2"/>
  <c r="F2505" i="2"/>
  <c r="F2563" i="2"/>
  <c r="F2677" i="2"/>
  <c r="F2687" i="2"/>
  <c r="F2709" i="2"/>
  <c r="F2721" i="2"/>
  <c r="F2746" i="2"/>
  <c r="F2756" i="2"/>
  <c r="F2780" i="2"/>
  <c r="F2874" i="2"/>
  <c r="F2911" i="2"/>
  <c r="F2925" i="2"/>
  <c r="F2951" i="2"/>
  <c r="F3047" i="2"/>
  <c r="F3084" i="2"/>
  <c r="F3096" i="2"/>
  <c r="F3158" i="2"/>
  <c r="F3169" i="2"/>
  <c r="F3233" i="2"/>
  <c r="F3293" i="2"/>
  <c r="F3327" i="2"/>
  <c r="F3389" i="2"/>
  <c r="F3424" i="2"/>
  <c r="F3483" i="2"/>
  <c r="F3507" i="2"/>
  <c r="F3542" i="2"/>
  <c r="F3552" i="2"/>
  <c r="F3785" i="2"/>
  <c r="F3800" i="2"/>
  <c r="F3828" i="2"/>
  <c r="F3846" i="2"/>
  <c r="F3857" i="2"/>
  <c r="F3902" i="2"/>
  <c r="F3940" i="2"/>
  <c r="F4010" i="2"/>
  <c r="F4023" i="2"/>
  <c r="F4049" i="2"/>
  <c r="F4098" i="2"/>
  <c r="F4136" i="2"/>
  <c r="F4150" i="2"/>
  <c r="F4158" i="2"/>
  <c r="F4173" i="2"/>
  <c r="F4197" i="2"/>
  <c r="F4245" i="2"/>
  <c r="F4274" i="2"/>
  <c r="F4328" i="2"/>
  <c r="F4366" i="2"/>
  <c r="F4378" i="2"/>
  <c r="F4405" i="2"/>
  <c r="F4441" i="2"/>
  <c r="F4460" i="2"/>
  <c r="F4473" i="2"/>
  <c r="F4496" i="2"/>
  <c r="F4516" i="2"/>
  <c r="F4549" i="2"/>
  <c r="F4572" i="2"/>
  <c r="F4586" i="2"/>
  <c r="F4593" i="2"/>
  <c r="F4641" i="2"/>
  <c r="F4652" i="2"/>
  <c r="F4661" i="2"/>
  <c r="F4681" i="2"/>
  <c r="F4694" i="2"/>
  <c r="F4712" i="2"/>
  <c r="F4730" i="2"/>
  <c r="F4799" i="2"/>
  <c r="F4811" i="2"/>
  <c r="F4863" i="2"/>
  <c r="F4873" i="2"/>
  <c r="F4928" i="2"/>
  <c r="F4943" i="2"/>
  <c r="F57" i="2"/>
  <c r="F180" i="2"/>
  <c r="F529" i="2"/>
  <c r="F704" i="2"/>
  <c r="F1069" i="2"/>
  <c r="F1403" i="2"/>
  <c r="F1484" i="2"/>
  <c r="F1497" i="2"/>
  <c r="F1523" i="2"/>
  <c r="F1556" i="2"/>
  <c r="F1631" i="2"/>
  <c r="F1653" i="2"/>
  <c r="F1690" i="2"/>
  <c r="F1748" i="2"/>
  <c r="F1783" i="2"/>
  <c r="F1823" i="2"/>
  <c r="F1834" i="2"/>
  <c r="F1858" i="2"/>
  <c r="F1919" i="2"/>
  <c r="F1931" i="2"/>
  <c r="F1989" i="2"/>
  <c r="F2013" i="2"/>
  <c r="F2025" i="2"/>
  <c r="F2049" i="2"/>
  <c r="F2060" i="2"/>
  <c r="F2082" i="2"/>
  <c r="F2119" i="2"/>
  <c r="F2131" i="2"/>
  <c r="F2215" i="2"/>
  <c r="F2253" i="2"/>
  <c r="F2264" i="2"/>
  <c r="F2278" i="2"/>
  <c r="F2310" i="2"/>
  <c r="F2337" i="2"/>
  <c r="F2374" i="2"/>
  <c r="F2412" i="2"/>
  <c r="F2469" i="2"/>
  <c r="F2506" i="2"/>
  <c r="F2565" i="2"/>
  <c r="F2653" i="2"/>
  <c r="F2678" i="2"/>
  <c r="F2710" i="2"/>
  <c r="F2747" i="2"/>
  <c r="F2781" i="2"/>
  <c r="F2850" i="2"/>
  <c r="F2876" i="2"/>
  <c r="F2912" i="2"/>
  <c r="F2927" i="2"/>
  <c r="F2952" i="2"/>
  <c r="F3009" i="2"/>
  <c r="F3024" i="2"/>
  <c r="F3085" i="2"/>
  <c r="F3234" i="2"/>
  <c r="F3270" i="2"/>
  <c r="F3305" i="2"/>
  <c r="F3328" i="2"/>
  <c r="F3450" i="2"/>
  <c r="F3460" i="2"/>
  <c r="F3485" i="2"/>
  <c r="F3543" i="2"/>
  <c r="F3554" i="2"/>
  <c r="F3564" i="2"/>
  <c r="F3610" i="2"/>
  <c r="F3675" i="2"/>
  <c r="F3730" i="2"/>
  <c r="F3752" i="2"/>
  <c r="F3786" i="2"/>
  <c r="F3802" i="2"/>
  <c r="F3829" i="2"/>
  <c r="F3838" i="2"/>
  <c r="F3858" i="2"/>
  <c r="F3890" i="2"/>
  <c r="F3903" i="2"/>
  <c r="F3928" i="2"/>
  <c r="F3941" i="2"/>
  <c r="F4026" i="2"/>
  <c r="F4050" i="2"/>
  <c r="F4073" i="2"/>
  <c r="F4099" i="2"/>
  <c r="F4114" i="2"/>
  <c r="F4137" i="2"/>
  <c r="F4151" i="2"/>
  <c r="F4159" i="2"/>
  <c r="F4176" i="2"/>
  <c r="F4198" i="2"/>
  <c r="F4212" i="2"/>
  <c r="F4223" i="2"/>
  <c r="F4246" i="2"/>
  <c r="F4275" i="2"/>
  <c r="F4329" i="2"/>
  <c r="F4354" i="2"/>
  <c r="F4367" i="2"/>
  <c r="F4419" i="2"/>
  <c r="F4442" i="2"/>
  <c r="F4497" i="2"/>
  <c r="F4504" i="2"/>
  <c r="F4527" i="2"/>
  <c r="F4539" i="2"/>
  <c r="F4560" i="2"/>
  <c r="F4573" i="2"/>
  <c r="F4594" i="2"/>
  <c r="F4643" i="2"/>
  <c r="F4653" i="2"/>
  <c r="F4662" i="2"/>
  <c r="F4743" i="2"/>
  <c r="F4778" i="2"/>
  <c r="F4800" i="2"/>
  <c r="F4825" i="2"/>
  <c r="F4854" i="2"/>
  <c r="F4866" i="2"/>
  <c r="F4906" i="2"/>
  <c r="F4929" i="2"/>
  <c r="F182" i="2"/>
  <c r="F587" i="2"/>
  <c r="F653" i="2"/>
  <c r="F908" i="2"/>
  <c r="F1163" i="2"/>
  <c r="F1304" i="2"/>
  <c r="F1391" i="2"/>
  <c r="F1404" i="2"/>
  <c r="F1451" i="2"/>
  <c r="F1486" i="2"/>
  <c r="F1499" i="2"/>
  <c r="F1525" i="2"/>
  <c r="F1537" i="2"/>
  <c r="F1557" i="2"/>
  <c r="F1584" i="2"/>
  <c r="F1620" i="2"/>
  <c r="F1703" i="2"/>
  <c r="F1725" i="2"/>
  <c r="F1749" i="2"/>
  <c r="F1759" i="2"/>
  <c r="F1785" i="2"/>
  <c r="F1824" i="2"/>
  <c r="F1859" i="2"/>
  <c r="F1921" i="2"/>
  <c r="F1952" i="2"/>
  <c r="F1990" i="2"/>
  <c r="F2083" i="2"/>
  <c r="F2094" i="2"/>
  <c r="F2120" i="2"/>
  <c r="F2160" i="2"/>
  <c r="F2216" i="2"/>
  <c r="F2254" i="2"/>
  <c r="F2265" i="2"/>
  <c r="F2289" i="2"/>
  <c r="F2313" i="2"/>
  <c r="F2338" i="2"/>
  <c r="F2349" i="2"/>
  <c r="F2376" i="2"/>
  <c r="F2413" i="2"/>
  <c r="F2471" i="2"/>
  <c r="F2482" i="2"/>
  <c r="F2507" i="2"/>
  <c r="F2566" i="2"/>
  <c r="F2679" i="2"/>
  <c r="F2711" i="2"/>
  <c r="F2725" i="2"/>
  <c r="F2748" i="2"/>
  <c r="F2851" i="2"/>
  <c r="F2877" i="2"/>
  <c r="F2888" i="2"/>
  <c r="F2913" i="2"/>
  <c r="F2974" i="2"/>
  <c r="F3049" i="2"/>
  <c r="F3098" i="2"/>
  <c r="F3134" i="2"/>
  <c r="F3159" i="2"/>
  <c r="F3222" i="2"/>
  <c r="F3235" i="2"/>
  <c r="F3295" i="2"/>
  <c r="F3329" i="2"/>
  <c r="F3392" i="2"/>
  <c r="F3403" i="2"/>
  <c r="F3426" i="2"/>
  <c r="F3510" i="2"/>
  <c r="F3521" i="2"/>
  <c r="F3544" i="2"/>
  <c r="F3555" i="2"/>
  <c r="F3565" i="2"/>
  <c r="F3666" i="2"/>
  <c r="F3676" i="2"/>
  <c r="F3753" i="2"/>
  <c r="F3787" i="2"/>
  <c r="F3830" i="2"/>
  <c r="F3859" i="2"/>
  <c r="F3891" i="2"/>
  <c r="F3904" i="2"/>
  <c r="F3930" i="2"/>
  <c r="F4012" i="2"/>
  <c r="F4027" i="2"/>
  <c r="F4051" i="2"/>
  <c r="F4100" i="2"/>
  <c r="F4138" i="2"/>
  <c r="F4153" i="2"/>
  <c r="F4162" i="2"/>
  <c r="F4199" i="2"/>
  <c r="F4234" i="2"/>
  <c r="F4247" i="2"/>
  <c r="F4292" i="2"/>
  <c r="F4330" i="2"/>
  <c r="F4355" i="2"/>
  <c r="F4368" i="2"/>
  <c r="F4443" i="2"/>
  <c r="F4462" i="2"/>
  <c r="F4485" i="2"/>
  <c r="F4498" i="2"/>
  <c r="F4505" i="2"/>
  <c r="F4528" i="2"/>
  <c r="F4540" i="2"/>
  <c r="F4561" i="2"/>
  <c r="F4574" i="2"/>
  <c r="F4595" i="2"/>
  <c r="F4620" i="2"/>
  <c r="F4644" i="2"/>
  <c r="F4654" i="2"/>
  <c r="F4683" i="2"/>
  <c r="F4732" i="2"/>
  <c r="F4801" i="2"/>
  <c r="F4867" i="2"/>
  <c r="F4909" i="2"/>
  <c r="F4930" i="2"/>
  <c r="F514" i="2"/>
  <c r="F60" i="2"/>
  <c r="F139" i="2"/>
  <c r="F770" i="2"/>
  <c r="F1344" i="2"/>
  <c r="F1392" i="2"/>
  <c r="F1405" i="2"/>
  <c r="F1416" i="2"/>
  <c r="F1429" i="2"/>
  <c r="F1452" i="2"/>
  <c r="F1487" i="2"/>
  <c r="F1526" i="2"/>
  <c r="F1558" i="2"/>
  <c r="F1586" i="2"/>
  <c r="F1621" i="2"/>
  <c r="F1691" i="2"/>
  <c r="F1726" i="2"/>
  <c r="F1750" i="2"/>
  <c r="F1760" i="2"/>
  <c r="F1786" i="2"/>
  <c r="F1825" i="2"/>
  <c r="F1836" i="2"/>
  <c r="F1922" i="2"/>
  <c r="F1953" i="2"/>
  <c r="F1991" i="2"/>
  <c r="F2028" i="2"/>
  <c r="F2051" i="2"/>
  <c r="F2084" i="2"/>
  <c r="F2229" i="2"/>
  <c r="F2256" i="2"/>
  <c r="F2290" i="2"/>
  <c r="F2301" i="2"/>
  <c r="F2339" i="2"/>
  <c r="F2350" i="2"/>
  <c r="F2377" i="2"/>
  <c r="F2414" i="2"/>
  <c r="F2438" i="2"/>
  <c r="F2472" i="2"/>
  <c r="F2567" i="2"/>
  <c r="F2615" i="2"/>
  <c r="F2655" i="2"/>
  <c r="F2680" i="2"/>
  <c r="F2690" i="2"/>
  <c r="F2713" i="2"/>
  <c r="F2726" i="2"/>
  <c r="F2749" i="2"/>
  <c r="F2807" i="2"/>
  <c r="F2878" i="2"/>
  <c r="F3074" i="2"/>
  <c r="F3087" i="2"/>
  <c r="F3123" i="2"/>
  <c r="F3160" i="2"/>
  <c r="F3223" i="2"/>
  <c r="F3236" i="2"/>
  <c r="F3274" i="2"/>
  <c r="F3296" i="2"/>
  <c r="F3343" i="2"/>
  <c r="F3393" i="2"/>
  <c r="F3427" i="2"/>
  <c r="F3487" i="2"/>
  <c r="F3511" i="2"/>
  <c r="F3532" i="2"/>
  <c r="F3545" i="2"/>
  <c r="F3556" i="2"/>
  <c r="F3579" i="2"/>
  <c r="F3612" i="2"/>
  <c r="F3667" i="2"/>
  <c r="F3720" i="2"/>
  <c r="F3754" i="2"/>
  <c r="F3831" i="2"/>
  <c r="F3867" i="2"/>
  <c r="F3892" i="2"/>
  <c r="F3931" i="2"/>
  <c r="F4013" i="2"/>
  <c r="F4052" i="2"/>
  <c r="F4075" i="2"/>
  <c r="F4101" i="2"/>
  <c r="F4117" i="2"/>
  <c r="F4139" i="2"/>
  <c r="F4154" i="2"/>
  <c r="F4200" i="2"/>
  <c r="F4235" i="2"/>
  <c r="F4248" i="2"/>
  <c r="F4278" i="2"/>
  <c r="F4294" i="2"/>
  <c r="F4356" i="2"/>
  <c r="F4444" i="2"/>
  <c r="F4486" i="2"/>
  <c r="F4499" i="2"/>
  <c r="F4506" i="2"/>
  <c r="F4529" i="2"/>
  <c r="F4541" i="2"/>
  <c r="F4562" i="2"/>
  <c r="F4575" i="2"/>
  <c r="F4596" i="2"/>
  <c r="F4645" i="2"/>
  <c r="F4685" i="2"/>
  <c r="F4767" i="2"/>
  <c r="F4829" i="2"/>
  <c r="F4855" i="2"/>
  <c r="F4868" i="2"/>
  <c r="F4888" i="2"/>
  <c r="F4910" i="2"/>
  <c r="F4951" i="2"/>
  <c r="F541" i="2"/>
  <c r="F142" i="2"/>
  <c r="F185" i="2"/>
  <c r="F773" i="2"/>
  <c r="F947" i="2"/>
  <c r="F1265" i="2"/>
  <c r="F1309" i="2"/>
  <c r="F1393" i="2"/>
  <c r="F1406" i="2"/>
  <c r="F1418" i="2"/>
  <c r="F1453" i="2"/>
  <c r="F1488" i="2"/>
  <c r="F1527" i="2"/>
  <c r="F1559" i="2"/>
  <c r="F1587" i="2"/>
  <c r="F1622" i="2"/>
  <c r="F1681" i="2"/>
  <c r="F1715" i="2"/>
  <c r="F1727" i="2"/>
  <c r="F1751" i="2"/>
  <c r="F1787" i="2"/>
  <c r="F1883" i="2"/>
  <c r="F1923" i="2"/>
  <c r="F1980" i="2"/>
  <c r="F1992" i="2"/>
  <c r="F2017" i="2"/>
  <c r="F2053" i="2"/>
  <c r="F2063" i="2"/>
  <c r="F2257" i="2"/>
  <c r="F2291" i="2"/>
  <c r="F2378" i="2"/>
  <c r="F2473" i="2"/>
  <c r="F2509" i="2"/>
  <c r="F2534" i="2"/>
  <c r="F2568" i="2"/>
  <c r="F2603" i="2"/>
  <c r="F2681" i="2"/>
  <c r="F2714" i="2"/>
  <c r="F2750" i="2"/>
  <c r="F2784" i="2"/>
  <c r="F2879" i="2"/>
  <c r="F2915" i="2"/>
  <c r="F2932" i="2"/>
  <c r="F2976" i="2"/>
  <c r="F2987" i="2"/>
  <c r="F3051" i="2"/>
  <c r="F3161" i="2"/>
  <c r="F3224" i="2"/>
  <c r="F3297" i="2"/>
  <c r="F3394" i="2"/>
  <c r="F3464" i="2"/>
  <c r="F3488" i="2"/>
  <c r="F3533" i="2"/>
  <c r="F3546" i="2"/>
  <c r="F3567" i="2"/>
  <c r="F3589" i="2"/>
  <c r="F3668" i="2"/>
  <c r="F3721" i="2"/>
  <c r="F3731" i="2"/>
  <c r="F3755" i="2"/>
  <c r="F3776" i="2"/>
  <c r="F3789" i="2"/>
  <c r="F3832" i="2"/>
  <c r="F3849" i="2"/>
  <c r="F3860" i="2"/>
  <c r="F3870" i="2"/>
  <c r="F3894" i="2"/>
  <c r="F3906" i="2"/>
  <c r="F3932" i="2"/>
  <c r="F4014" i="2"/>
  <c r="F4029" i="2"/>
  <c r="F4053" i="2"/>
  <c r="F4062" i="2"/>
  <c r="F4102" i="2"/>
  <c r="F4140" i="2"/>
  <c r="F4201" i="2"/>
  <c r="F4236" i="2"/>
  <c r="F4249" i="2"/>
  <c r="F4279" i="2"/>
  <c r="F4295" i="2"/>
  <c r="F4357" i="2"/>
  <c r="F4383" i="2"/>
  <c r="F4422" i="2"/>
  <c r="F4445" i="2"/>
  <c r="F4452" i="2"/>
  <c r="F4465" i="2"/>
  <c r="F4487" i="2"/>
  <c r="F4530" i="2"/>
  <c r="F4563" i="2"/>
  <c r="F4576" i="2"/>
  <c r="F4587" i="2"/>
  <c r="F4597" i="2"/>
  <c r="F4601" i="2"/>
  <c r="F4622" i="2"/>
  <c r="F4664" i="2"/>
  <c r="F4734" i="2"/>
  <c r="F4768" i="2"/>
  <c r="F4803" i="2"/>
  <c r="F4889" i="2"/>
  <c r="F4911" i="2"/>
  <c r="F666" i="2"/>
  <c r="F363" i="2"/>
  <c r="F462" i="2"/>
  <c r="F624" i="2"/>
  <c r="F776" i="2"/>
  <c r="F869" i="2"/>
  <c r="F1021" i="2"/>
  <c r="F1395" i="2"/>
  <c r="F1407" i="2"/>
  <c r="F1489" i="2"/>
  <c r="F1502" i="2"/>
  <c r="F1528" i="2"/>
  <c r="F1539" i="2"/>
  <c r="F1588" i="2"/>
  <c r="F1623" i="2"/>
  <c r="F1683" i="2"/>
  <c r="F1716" i="2"/>
  <c r="F1728" i="2"/>
  <c r="F1753" i="2"/>
  <c r="F1761" i="2"/>
  <c r="F1788" i="2"/>
  <c r="F1826" i="2"/>
  <c r="F1924" i="2"/>
  <c r="F2018" i="2"/>
  <c r="F2054" i="2"/>
  <c r="F2085" i="2"/>
  <c r="F2135" i="2"/>
  <c r="F2163" i="2"/>
  <c r="F2174" i="2"/>
  <c r="F2206" i="2"/>
  <c r="F2218" i="2"/>
  <c r="F2258" i="2"/>
  <c r="F2292" i="2"/>
  <c r="F2318" i="2"/>
  <c r="F2353" i="2"/>
  <c r="F2379" i="2"/>
  <c r="F2474" i="2"/>
  <c r="F2536" i="2"/>
  <c r="F2569" i="2"/>
  <c r="F2581" i="2"/>
  <c r="F2604" i="2"/>
  <c r="F2715" i="2"/>
  <c r="F2785" i="2"/>
  <c r="F2844" i="2"/>
  <c r="F2855" i="2"/>
  <c r="F2880" i="2"/>
  <c r="F2893" i="2"/>
  <c r="F2953" i="2"/>
  <c r="F2978" i="2"/>
  <c r="F2990" i="2"/>
  <c r="F3200" i="2"/>
  <c r="F3226" i="2"/>
  <c r="F3238" i="2"/>
  <c r="F3263" i="2"/>
  <c r="F3298" i="2"/>
  <c r="F3331" i="2"/>
  <c r="F3355" i="2"/>
  <c r="F3395" i="2"/>
  <c r="F3406" i="2"/>
  <c r="F3428" i="2"/>
  <c r="F3489" i="2"/>
  <c r="F3500" i="2"/>
  <c r="F3534" i="2"/>
  <c r="F3547" i="2"/>
  <c r="F3557" i="2"/>
  <c r="F3568" i="2"/>
  <c r="F3590" i="2"/>
  <c r="F3614" i="2"/>
  <c r="F3669" i="2"/>
  <c r="F3756" i="2"/>
  <c r="F3777" i="2"/>
  <c r="F3790" i="2"/>
  <c r="F3810" i="2"/>
  <c r="F3833" i="2"/>
  <c r="F3840" i="2"/>
  <c r="F3861" i="2"/>
  <c r="F3895" i="2"/>
  <c r="F4015" i="2"/>
  <c r="F4054" i="2"/>
  <c r="F4103" i="2"/>
  <c r="F4141" i="2"/>
  <c r="F4164" i="2"/>
  <c r="F4189" i="2"/>
  <c r="F4202" i="2"/>
  <c r="F4215" i="2"/>
  <c r="F4237" i="2"/>
  <c r="F4280" i="2"/>
  <c r="F4284" i="2"/>
  <c r="F4321" i="2"/>
  <c r="F4359" i="2"/>
  <c r="F4370" i="2"/>
  <c r="F4433" i="2"/>
  <c r="F4446" i="2"/>
  <c r="F4489" i="2"/>
  <c r="F4509" i="2"/>
  <c r="F4565" i="2"/>
  <c r="F4578" i="2"/>
  <c r="F4598" i="2"/>
  <c r="F4603" i="2"/>
  <c r="F4609" i="2"/>
  <c r="F4646" i="2"/>
  <c r="F4769" i="2"/>
  <c r="F4781" i="2"/>
  <c r="F4794" i="2"/>
  <c r="F4804" i="2"/>
  <c r="F4869" i="2"/>
  <c r="F4890" i="2"/>
  <c r="F4912" i="2"/>
  <c r="F106" i="2"/>
  <c r="F147" i="2"/>
  <c r="F243" i="2"/>
  <c r="F413" i="2"/>
  <c r="F499" i="2"/>
  <c r="F590" i="2"/>
  <c r="F965" i="2"/>
  <c r="F1396" i="2"/>
  <c r="F1408" i="2"/>
  <c r="F1432" i="2"/>
  <c r="F1454" i="2"/>
  <c r="F1490" i="2"/>
  <c r="F1529" i="2"/>
  <c r="F1560" i="2"/>
  <c r="F1601" i="2"/>
  <c r="F1624" i="2"/>
  <c r="F1658" i="2"/>
  <c r="F1684" i="2"/>
  <c r="F1695" i="2"/>
  <c r="F1717" i="2"/>
  <c r="F1729" i="2"/>
  <c r="F1754" i="2"/>
  <c r="F1764" i="2"/>
  <c r="F1789" i="2"/>
  <c r="F1805" i="2"/>
  <c r="F1885" i="2"/>
  <c r="F1898" i="2"/>
  <c r="F1925" i="2"/>
  <c r="F1982" i="2"/>
  <c r="F1995" i="2"/>
  <c r="F2019" i="2"/>
  <c r="F2055" i="2"/>
  <c r="F2086" i="2"/>
  <c r="F2138" i="2"/>
  <c r="F2164" i="2"/>
  <c r="F2176" i="2"/>
  <c r="F2207" i="2"/>
  <c r="F2232" i="2"/>
  <c r="F2259" i="2"/>
  <c r="F2303" i="2"/>
  <c r="F2329" i="2"/>
  <c r="F2356" i="2"/>
  <c r="F2394" i="2"/>
  <c r="F2416" i="2"/>
  <c r="F2441" i="2"/>
  <c r="F2475" i="2"/>
  <c r="F2511" i="2"/>
  <c r="F2537" i="2"/>
  <c r="F2682" i="2"/>
  <c r="F2716" i="2"/>
  <c r="F2786" i="2"/>
  <c r="F2811" i="2"/>
  <c r="F2881" i="2"/>
  <c r="F2917" i="2"/>
  <c r="F2954" i="2"/>
  <c r="F2979" i="2"/>
  <c r="F3040" i="2"/>
  <c r="F3053" i="2"/>
  <c r="F3189" i="2"/>
  <c r="F3201" i="2"/>
  <c r="F3227" i="2"/>
  <c r="F3264" i="2"/>
  <c r="F3299" i="2"/>
  <c r="F3396" i="2"/>
  <c r="F3501" i="2"/>
  <c r="F3513" i="2"/>
  <c r="F3535" i="2"/>
  <c r="F3670" i="2"/>
  <c r="F3778" i="2"/>
  <c r="F3821" i="2"/>
  <c r="F3834" i="2"/>
  <c r="F3852" i="2"/>
  <c r="F3909" i="2"/>
  <c r="F3934" i="2"/>
  <c r="F4016" i="2"/>
  <c r="F4032" i="2"/>
  <c r="F4055" i="2"/>
  <c r="F4078" i="2"/>
  <c r="F4104" i="2"/>
  <c r="F4155" i="2"/>
  <c r="F4190" i="2"/>
  <c r="F4216" i="2"/>
  <c r="F4239" i="2"/>
  <c r="F4252" i="2"/>
  <c r="F4281" i="2"/>
  <c r="F4285" i="2"/>
  <c r="F4298" i="2"/>
  <c r="F4322" i="2"/>
  <c r="F4360" i="2"/>
  <c r="F4388" i="2"/>
  <c r="F4411" i="2"/>
  <c r="F4434" i="2"/>
  <c r="F4447" i="2"/>
  <c r="F4467" i="2"/>
  <c r="F4490" i="2"/>
  <c r="F4532" i="2"/>
  <c r="F4566" i="2"/>
  <c r="F4580" i="2"/>
  <c r="F4599" i="2"/>
  <c r="F4610" i="2"/>
  <c r="F4647" i="2"/>
  <c r="F4656" i="2"/>
  <c r="F4667" i="2"/>
  <c r="F4736" i="2"/>
  <c r="F4770" i="2"/>
  <c r="F4805" i="2"/>
  <c r="F4815" i="2"/>
  <c r="F4832" i="2"/>
  <c r="F4881" i="2"/>
  <c r="F4900" i="2"/>
  <c r="F4913" i="2"/>
  <c r="F466" i="2"/>
  <c r="F559" i="2"/>
  <c r="F821" i="2"/>
  <c r="F1397" i="2"/>
  <c r="F1409" i="2"/>
  <c r="F1421" i="2"/>
  <c r="F1455" i="2"/>
  <c r="F1491" i="2"/>
  <c r="F1530" i="2"/>
  <c r="F1561" i="2"/>
  <c r="F1565" i="2"/>
  <c r="F1590" i="2"/>
  <c r="F1685" i="2"/>
  <c r="F1719" i="2"/>
  <c r="F1755" i="2"/>
  <c r="F1766" i="2"/>
  <c r="F1851" i="2"/>
  <c r="F1900" i="2"/>
  <c r="F1958" i="2"/>
  <c r="F1984" i="2"/>
  <c r="F1996" i="2"/>
  <c r="F2020" i="2"/>
  <c r="F2056" i="2"/>
  <c r="F2087" i="2"/>
  <c r="F2099" i="2"/>
  <c r="F2112" i="2"/>
  <c r="F2165" i="2"/>
  <c r="F2179" i="2"/>
  <c r="F2208" i="2"/>
  <c r="F2235" i="2"/>
  <c r="F2260" i="2"/>
  <c r="F2270" i="2"/>
  <c r="F2294" i="2"/>
  <c r="F2442" i="2"/>
  <c r="F2499" i="2"/>
  <c r="F2512" i="2"/>
  <c r="F2538" i="2"/>
  <c r="F2570" i="2"/>
  <c r="F2645" i="2"/>
  <c r="F2692" i="2"/>
  <c r="F2717" i="2"/>
  <c r="F2787" i="2"/>
  <c r="F2812" i="2"/>
  <c r="F2823" i="2"/>
  <c r="F2882" i="2"/>
  <c r="F2905" i="2"/>
  <c r="F2918" i="2"/>
  <c r="F2980" i="2"/>
  <c r="F3016" i="2"/>
  <c r="F3054" i="2"/>
  <c r="F3079" i="2"/>
  <c r="F3202" i="2"/>
  <c r="F3228" i="2"/>
  <c r="F3241" i="2"/>
  <c r="F3265" i="2"/>
  <c r="F3322" i="2"/>
  <c r="F3332" i="2"/>
  <c r="F3371" i="2"/>
  <c r="F3430" i="2"/>
  <c r="F3491" i="2"/>
  <c r="F3502" i="2"/>
  <c r="F3537" i="2"/>
  <c r="F3549" i="2"/>
  <c r="F3592" i="2"/>
  <c r="F3671" i="2"/>
  <c r="F3757" i="2"/>
  <c r="F3780" i="2"/>
  <c r="F3822" i="2"/>
  <c r="F3835" i="2"/>
  <c r="F3842" i="2"/>
  <c r="F3853" i="2"/>
  <c r="F3876" i="2"/>
  <c r="F3935" i="2"/>
  <c r="F3973" i="2"/>
  <c r="F4017" i="2"/>
  <c r="F4043" i="2"/>
  <c r="F4056" i="2"/>
  <c r="F4063" i="2"/>
  <c r="F4079" i="2"/>
  <c r="F4092" i="2"/>
  <c r="F4105" i="2"/>
  <c r="F4143" i="2"/>
  <c r="F4168" i="2"/>
  <c r="F4191" i="2"/>
  <c r="F4240" i="2"/>
  <c r="F4254" i="2"/>
  <c r="F4286" i="2"/>
  <c r="F4361" i="2"/>
  <c r="F4372" i="2"/>
  <c r="F4435" i="2"/>
  <c r="F4454" i="2"/>
  <c r="F4491" i="2"/>
  <c r="F4511" i="2"/>
  <c r="F4533" i="2"/>
  <c r="F4544" i="2"/>
  <c r="F4567" i="2"/>
  <c r="F4581" i="2"/>
  <c r="F4612" i="2"/>
  <c r="F4625" i="2"/>
  <c r="F4658" i="2"/>
  <c r="F4772" i="2"/>
  <c r="F4783" i="2"/>
  <c r="F4795" i="2"/>
  <c r="F4870" i="2"/>
  <c r="F4901" i="2"/>
  <c r="F4933" i="2"/>
  <c r="F4954" i="2"/>
  <c r="F739" i="2"/>
  <c r="F833" i="2"/>
  <c r="F874" i="2"/>
  <c r="F1027" i="2"/>
  <c r="F1232" i="2"/>
  <c r="F1270" i="2"/>
  <c r="F1370" i="2"/>
  <c r="F1398" i="2"/>
  <c r="F1422" i="2"/>
  <c r="F1444" i="2"/>
  <c r="F1456" i="2"/>
  <c r="F1468" i="2"/>
  <c r="F1492" i="2"/>
  <c r="F1505" i="2"/>
  <c r="F1531" i="2"/>
  <c r="F1550" i="2"/>
  <c r="F1567" i="2"/>
  <c r="F1591" i="2"/>
  <c r="F1604" i="2"/>
  <c r="F1661" i="2"/>
  <c r="F1686" i="2"/>
  <c r="F1698" i="2"/>
  <c r="F1720" i="2"/>
  <c r="F1791" i="2"/>
  <c r="F1817" i="2"/>
  <c r="F1827" i="2"/>
  <c r="F1985" i="2"/>
  <c r="F2021" i="2"/>
  <c r="F2057" i="2"/>
  <c r="F2180" i="2"/>
  <c r="F2220" i="2"/>
  <c r="F2261" i="2"/>
  <c r="F2295" i="2"/>
  <c r="F2406" i="2"/>
  <c r="F2419" i="2"/>
  <c r="F2476" i="2"/>
  <c r="F2500" i="2"/>
  <c r="F2539" i="2"/>
  <c r="F2549" i="2"/>
  <c r="F2672" i="2"/>
  <c r="F2741" i="2"/>
  <c r="F2751" i="2"/>
  <c r="F2813" i="2"/>
  <c r="F2883" i="2"/>
  <c r="F2906" i="2"/>
  <c r="F2919" i="2"/>
  <c r="F2981" i="2"/>
  <c r="F3042" i="2"/>
  <c r="F3055" i="2"/>
  <c r="F3080" i="2"/>
  <c r="F3153" i="2"/>
  <c r="F3229" i="2"/>
  <c r="F3266" i="2"/>
  <c r="F3458" i="2"/>
  <c r="F3503" i="2"/>
  <c r="F3538" i="2"/>
  <c r="F3550" i="2"/>
  <c r="F3560" i="2"/>
  <c r="F3571" i="2"/>
  <c r="F3672" i="2"/>
  <c r="F3781" i="2"/>
  <c r="F3794" i="2"/>
  <c r="F3823" i="2"/>
  <c r="F3843" i="2"/>
  <c r="F3854" i="2"/>
  <c r="F3936" i="2"/>
  <c r="F4018" i="2"/>
  <c r="F4044" i="2"/>
  <c r="F4057" i="2"/>
  <c r="F4093" i="2"/>
  <c r="F4106" i="2"/>
  <c r="F4133" i="2"/>
  <c r="F4144" i="2"/>
  <c r="F4192" i="2"/>
  <c r="F4218" i="2"/>
  <c r="F4241" i="2"/>
  <c r="F4257" i="2"/>
  <c r="F4287" i="2"/>
  <c r="F4300" i="2"/>
  <c r="F4324" i="2"/>
  <c r="F4362" i="2"/>
  <c r="F4373" i="2"/>
  <c r="F4400" i="2"/>
  <c r="F4436" i="2"/>
  <c r="F4448" i="2"/>
  <c r="F4455" i="2"/>
  <c r="F4492" i="2"/>
  <c r="F4534" i="2"/>
  <c r="F4568" i="2"/>
  <c r="F4613" i="2"/>
  <c r="F4627" i="2"/>
  <c r="F4649" i="2"/>
  <c r="F4738" i="2"/>
  <c r="F4784" i="2"/>
  <c r="F4807" i="2"/>
  <c r="F4872" i="2"/>
  <c r="F4902" i="2"/>
  <c r="F94" i="2"/>
  <c r="F109" i="2"/>
  <c r="F152" i="2"/>
  <c r="F288" i="2"/>
  <c r="F320" i="2"/>
  <c r="F378" i="2"/>
  <c r="F627" i="2"/>
  <c r="F659" i="2"/>
  <c r="F699" i="2"/>
  <c r="F836" i="2"/>
  <c r="F1399" i="2"/>
  <c r="F1445" i="2"/>
  <c r="F1457" i="2"/>
  <c r="F1470" i="2"/>
  <c r="F1493" i="2"/>
  <c r="F1506" i="2"/>
  <c r="F1551" i="2"/>
  <c r="F1562" i="2"/>
  <c r="F1625" i="2"/>
  <c r="F1649" i="2"/>
  <c r="F1687" i="2"/>
  <c r="F1721" i="2"/>
  <c r="F1732" i="2"/>
  <c r="F1756" i="2"/>
  <c r="F1769" i="2"/>
  <c r="F1792" i="2"/>
  <c r="F1828" i="2"/>
  <c r="F1948" i="2"/>
  <c r="F1961" i="2"/>
  <c r="F1986" i="2"/>
  <c r="F2022" i="2"/>
  <c r="F2088" i="2"/>
  <c r="F2125" i="2"/>
  <c r="F2211" i="2"/>
  <c r="F2221" i="2"/>
  <c r="F2272" i="2"/>
  <c r="F2296" i="2"/>
  <c r="F2383" i="2"/>
  <c r="F2407" i="2"/>
  <c r="F2501" i="2"/>
  <c r="F2515" i="2"/>
  <c r="F2571" i="2"/>
  <c r="F2607" i="2"/>
  <c r="F2634" i="2"/>
  <c r="F2683" i="2"/>
  <c r="F2742" i="2"/>
  <c r="F2752" i="2"/>
  <c r="F2777" i="2"/>
  <c r="F2790" i="2"/>
  <c r="F2814" i="2"/>
  <c r="F2848" i="2"/>
  <c r="F2907" i="2"/>
  <c r="F2948" i="2"/>
  <c r="F2957" i="2"/>
  <c r="F2982" i="2"/>
  <c r="F3043" i="2"/>
  <c r="F3081" i="2"/>
  <c r="F3117" i="2"/>
  <c r="F3128" i="2"/>
  <c r="F3193" i="2"/>
  <c r="F3205" i="2"/>
  <c r="F3230" i="2"/>
  <c r="F3300" i="2"/>
  <c r="F3324" i="2"/>
  <c r="F3376" i="2"/>
  <c r="F3433" i="2"/>
  <c r="F3493" i="2"/>
  <c r="F3504" i="2"/>
  <c r="F3539" i="2"/>
  <c r="F3561" i="2"/>
  <c r="F3572" i="2"/>
  <c r="F3605" i="2"/>
  <c r="F3617" i="2"/>
  <c r="F3758" i="2"/>
  <c r="F3782" i="2"/>
  <c r="F3795" i="2"/>
  <c r="F3824" i="2"/>
  <c r="F3844" i="2"/>
  <c r="F3855" i="2"/>
  <c r="F3899" i="2"/>
  <c r="F3937" i="2"/>
  <c r="F4006" i="2"/>
  <c r="F4019" i="2"/>
  <c r="F4045" i="2"/>
  <c r="F4058" i="2"/>
  <c r="F4066" i="2"/>
  <c r="F4081" i="2"/>
  <c r="F4094" i="2"/>
  <c r="F4107" i="2"/>
  <c r="F4134" i="2"/>
  <c r="F4145" i="2"/>
  <c r="F4170" i="2"/>
  <c r="F4220" i="2"/>
  <c r="F4242" i="2"/>
  <c r="F4259" i="2"/>
  <c r="F4363" i="2"/>
  <c r="F4374" i="2"/>
  <c r="F4401" i="2"/>
  <c r="F4413" i="2"/>
  <c r="F4438" i="2"/>
  <c r="F4449" i="2"/>
  <c r="F4493" i="2"/>
  <c r="F4535" i="2"/>
  <c r="F4546" i="2"/>
  <c r="F4569" i="2"/>
  <c r="F4590" i="2"/>
  <c r="F4614" i="2"/>
  <c r="F4650" i="2"/>
  <c r="F4669" i="2"/>
  <c r="F4691" i="2"/>
  <c r="F4739" i="2"/>
  <c r="F4785" i="2"/>
  <c r="F4820" i="2"/>
  <c r="F4837" i="2"/>
  <c r="F4903" i="2"/>
  <c r="F4826" i="2"/>
  <c r="F4824" i="2"/>
  <c r="F4822" i="2"/>
  <c r="F4821" i="2"/>
  <c r="F4817" i="2"/>
  <c r="F4814" i="2"/>
  <c r="F4812" i="2"/>
  <c r="F4809" i="2"/>
  <c r="F4808" i="2"/>
  <c r="F4806" i="2"/>
  <c r="F4796" i="2"/>
  <c r="F4792" i="2"/>
  <c r="F4790" i="2"/>
  <c r="F4789" i="2"/>
  <c r="F4788" i="2"/>
  <c r="F4787" i="2"/>
  <c r="F4782" i="2"/>
  <c r="F4780" i="2"/>
  <c r="F4779" i="2"/>
  <c r="F4777" i="2"/>
  <c r="F4776" i="2"/>
  <c r="F4775" i="2"/>
  <c r="F4774" i="2"/>
  <c r="F4773" i="2"/>
  <c r="F145" i="2"/>
  <c r="F1373" i="2"/>
  <c r="F34" i="2"/>
  <c r="F79" i="2"/>
  <c r="F92" i="2"/>
  <c r="F131" i="2"/>
  <c r="F173" i="2"/>
  <c r="F199" i="2"/>
  <c r="F212" i="2"/>
  <c r="F234" i="2"/>
  <c r="F255" i="2"/>
  <c r="F273" i="2"/>
  <c r="F307" i="2"/>
  <c r="F343" i="2"/>
  <c r="F402" i="2"/>
  <c r="F452" i="2"/>
  <c r="F488" i="2"/>
  <c r="F548" i="2"/>
  <c r="F602" i="2"/>
  <c r="F615" i="2"/>
  <c r="F648" i="2"/>
  <c r="F684" i="2"/>
  <c r="F721" i="2"/>
  <c r="F802" i="2"/>
  <c r="F812" i="2"/>
  <c r="F899" i="2"/>
  <c r="F925" i="2"/>
  <c r="F938" i="2"/>
  <c r="F977" i="2"/>
  <c r="F1011" i="2"/>
  <c r="F1050" i="2"/>
  <c r="F1060" i="2"/>
  <c r="F1112" i="2"/>
  <c r="F1151" i="2"/>
  <c r="F1180" i="2"/>
  <c r="F1193" i="2"/>
  <c r="F1218" i="2"/>
  <c r="F1282" i="2"/>
  <c r="F1323" i="2"/>
  <c r="F1334" i="2"/>
  <c r="F1360" i="2"/>
  <c r="F89" i="2"/>
  <c r="F400" i="2"/>
  <c r="F546" i="2"/>
  <c r="F730" i="2"/>
  <c r="F800" i="2"/>
  <c r="F856" i="2"/>
  <c r="F936" i="2"/>
  <c r="F1002" i="2"/>
  <c r="F1177" i="2"/>
  <c r="F35" i="2"/>
  <c r="F51" i="2"/>
  <c r="F80" i="2"/>
  <c r="F132" i="2"/>
  <c r="F174" i="2"/>
  <c r="F201" i="2"/>
  <c r="F235" i="2"/>
  <c r="F256" i="2"/>
  <c r="F275" i="2"/>
  <c r="F308" i="2"/>
  <c r="F344" i="2"/>
  <c r="F355" i="2"/>
  <c r="F403" i="2"/>
  <c r="F425" i="2"/>
  <c r="F513" i="2"/>
  <c r="F549" i="2"/>
  <c r="F582" i="2"/>
  <c r="F603" i="2"/>
  <c r="F616" i="2"/>
  <c r="F685" i="2"/>
  <c r="F722" i="2"/>
  <c r="F750" i="2"/>
  <c r="F762" i="2"/>
  <c r="F790" i="2"/>
  <c r="F824" i="2"/>
  <c r="F859" i="2"/>
  <c r="F900" i="2"/>
  <c r="F927" i="2"/>
  <c r="F939" i="2"/>
  <c r="F978" i="2"/>
  <c r="F998" i="2"/>
  <c r="F1012" i="2"/>
  <c r="F1061" i="2"/>
  <c r="F1113" i="2"/>
  <c r="F1127" i="2"/>
  <c r="F1152" i="2"/>
  <c r="F1160" i="2"/>
  <c r="F1181" i="2"/>
  <c r="F1259" i="2"/>
  <c r="F1283" i="2"/>
  <c r="F1325" i="2"/>
  <c r="F1361" i="2"/>
  <c r="F129" i="2"/>
  <c r="F271" i="2"/>
  <c r="F353" i="2"/>
  <c r="F521" i="2"/>
  <c r="F646" i="2"/>
  <c r="F719" i="2"/>
  <c r="F811" i="2"/>
  <c r="F923" i="2"/>
  <c r="F1048" i="2"/>
  <c r="F1357" i="2"/>
  <c r="F24" i="2"/>
  <c r="F36" i="2"/>
  <c r="F81" i="2"/>
  <c r="F120" i="2"/>
  <c r="F133" i="2"/>
  <c r="F163" i="2"/>
  <c r="F175" i="2"/>
  <c r="F202" i="2"/>
  <c r="F236" i="2"/>
  <c r="F257" i="2"/>
  <c r="F276" i="2"/>
  <c r="F309" i="2"/>
  <c r="F345" i="2"/>
  <c r="F404" i="2"/>
  <c r="F426" i="2"/>
  <c r="F454" i="2"/>
  <c r="F490" i="2"/>
  <c r="F515" i="2"/>
  <c r="F573" i="2"/>
  <c r="F583" i="2"/>
  <c r="F604" i="2"/>
  <c r="F617" i="2"/>
  <c r="F649" i="2"/>
  <c r="F686" i="2"/>
  <c r="F723" i="2"/>
  <c r="F751" i="2"/>
  <c r="F763" i="2"/>
  <c r="F814" i="2"/>
  <c r="F825" i="2"/>
  <c r="F860" i="2"/>
  <c r="F890" i="2"/>
  <c r="F903" i="2"/>
  <c r="F928" i="2"/>
  <c r="F979" i="2"/>
  <c r="F999" i="2"/>
  <c r="F1013" i="2"/>
  <c r="F1039" i="2"/>
  <c r="F1114" i="2"/>
  <c r="F1182" i="2"/>
  <c r="F1207" i="2"/>
  <c r="F1220" i="2"/>
  <c r="F1284" i="2"/>
  <c r="F1326" i="2"/>
  <c r="F1362" i="2"/>
  <c r="F1376" i="2"/>
  <c r="F581" i="2"/>
  <c r="F25" i="2"/>
  <c r="F37" i="2"/>
  <c r="F82" i="2"/>
  <c r="F121" i="2"/>
  <c r="F134" i="2"/>
  <c r="F164" i="2"/>
  <c r="F176" i="2"/>
  <c r="F203" i="2"/>
  <c r="F237" i="2"/>
  <c r="F258" i="2"/>
  <c r="F277" i="2"/>
  <c r="F346" i="2"/>
  <c r="F405" i="2"/>
  <c r="F427" i="2"/>
  <c r="F478" i="2"/>
  <c r="F491" i="2"/>
  <c r="F516" i="2"/>
  <c r="F551" i="2"/>
  <c r="F574" i="2"/>
  <c r="F584" i="2"/>
  <c r="F606" i="2"/>
  <c r="F618" i="2"/>
  <c r="F650" i="2"/>
  <c r="F664" i="2"/>
  <c r="F687" i="2"/>
  <c r="F702" i="2"/>
  <c r="F724" i="2"/>
  <c r="F752" i="2"/>
  <c r="F764" i="2"/>
  <c r="F815" i="2"/>
  <c r="F848" i="2"/>
  <c r="F861" i="2"/>
  <c r="F891" i="2"/>
  <c r="F929" i="2"/>
  <c r="F981" i="2"/>
  <c r="F988" i="2"/>
  <c r="F1040" i="2"/>
  <c r="F1051" i="2"/>
  <c r="F1115" i="2"/>
  <c r="F1154" i="2"/>
  <c r="F1183" i="2"/>
  <c r="F1208" i="2"/>
  <c r="F1221" i="2"/>
  <c r="F1251" i="2"/>
  <c r="F1327" i="2"/>
  <c r="F1363" i="2"/>
  <c r="F26" i="2"/>
  <c r="F38" i="2"/>
  <c r="F83" i="2"/>
  <c r="F122" i="2"/>
  <c r="F135" i="2"/>
  <c r="F165" i="2"/>
  <c r="F177" i="2"/>
  <c r="F204" i="2"/>
  <c r="F278" i="2"/>
  <c r="F299" i="2"/>
  <c r="F310" i="2"/>
  <c r="F334" i="2"/>
  <c r="F347" i="2"/>
  <c r="F368" i="2"/>
  <c r="F406" i="2"/>
  <c r="F443" i="2"/>
  <c r="F455" i="2"/>
  <c r="F479" i="2"/>
  <c r="F492" i="2"/>
  <c r="F518" i="2"/>
  <c r="F575" i="2"/>
  <c r="F585" i="2"/>
  <c r="F651" i="2"/>
  <c r="F688" i="2"/>
  <c r="F725" i="2"/>
  <c r="F753" i="2"/>
  <c r="F765" i="2"/>
  <c r="F794" i="2"/>
  <c r="F816" i="2"/>
  <c r="F826" i="2"/>
  <c r="F849" i="2"/>
  <c r="F862" i="2"/>
  <c r="F944" i="2"/>
  <c r="F982" i="2"/>
  <c r="F989" i="2"/>
  <c r="F1041" i="2"/>
  <c r="F1116" i="2"/>
  <c r="F1184" i="2"/>
  <c r="F1209" i="2"/>
  <c r="F1222" i="2"/>
  <c r="F1252" i="2"/>
  <c r="F1364" i="2"/>
  <c r="F210" i="2"/>
  <c r="F341" i="2"/>
  <c r="F450" i="2"/>
  <c r="F682" i="2"/>
  <c r="F787" i="2"/>
  <c r="F872" i="2"/>
  <c r="F951" i="2"/>
  <c r="F1230" i="2"/>
  <c r="F1368" i="2"/>
  <c r="F39" i="2"/>
  <c r="F84" i="2"/>
  <c r="F101" i="2"/>
  <c r="F123" i="2"/>
  <c r="F137" i="2"/>
  <c r="F166" i="2"/>
  <c r="F205" i="2"/>
  <c r="F238" i="2"/>
  <c r="F259" i="2"/>
  <c r="F279" i="2"/>
  <c r="F311" i="2"/>
  <c r="F335" i="2"/>
  <c r="F348" i="2"/>
  <c r="F395" i="2"/>
  <c r="F407" i="2"/>
  <c r="F444" i="2"/>
  <c r="F456" i="2"/>
  <c r="F480" i="2"/>
  <c r="F493" i="2"/>
  <c r="F519" i="2"/>
  <c r="F553" i="2"/>
  <c r="F577" i="2"/>
  <c r="F608" i="2"/>
  <c r="F621" i="2"/>
  <c r="F689" i="2"/>
  <c r="F726" i="2"/>
  <c r="F734" i="2"/>
  <c r="F766" i="2"/>
  <c r="F795" i="2"/>
  <c r="F807" i="2"/>
  <c r="F817" i="2"/>
  <c r="F827" i="2"/>
  <c r="F850" i="2"/>
  <c r="F892" i="2"/>
  <c r="F906" i="2"/>
  <c r="F931" i="2"/>
  <c r="F983" i="2"/>
  <c r="F990" i="2"/>
  <c r="F1043" i="2"/>
  <c r="F1052" i="2"/>
  <c r="F1104" i="2"/>
  <c r="F1117" i="2"/>
  <c r="F1155" i="2"/>
  <c r="F1185" i="2"/>
  <c r="F1210" i="2"/>
  <c r="F1223" i="2"/>
  <c r="F1262" i="2"/>
  <c r="F1329" i="2"/>
  <c r="F1365" i="2"/>
  <c r="F305" i="2"/>
  <c r="F28" i="2"/>
  <c r="F40" i="2"/>
  <c r="F85" i="2"/>
  <c r="F125" i="2"/>
  <c r="F168" i="2"/>
  <c r="F206" i="2"/>
  <c r="F228" i="2"/>
  <c r="F239" i="2"/>
  <c r="F280" i="2"/>
  <c r="F301" i="2"/>
  <c r="F312" i="2"/>
  <c r="F336" i="2"/>
  <c r="F349" i="2"/>
  <c r="F372" i="2"/>
  <c r="F396" i="2"/>
  <c r="F408" i="2"/>
  <c r="F445" i="2"/>
  <c r="F457" i="2"/>
  <c r="F482" i="2"/>
  <c r="F494" i="2"/>
  <c r="F540" i="2"/>
  <c r="F554" i="2"/>
  <c r="F578" i="2"/>
  <c r="F609" i="2"/>
  <c r="F622" i="2"/>
  <c r="F678" i="2"/>
  <c r="F690" i="2"/>
  <c r="F714" i="2"/>
  <c r="F767" i="2"/>
  <c r="F796" i="2"/>
  <c r="F818" i="2"/>
  <c r="F852" i="2"/>
  <c r="F893" i="2"/>
  <c r="F932" i="2"/>
  <c r="F959" i="2"/>
  <c r="F984" i="2"/>
  <c r="F991" i="2"/>
  <c r="F1044" i="2"/>
  <c r="F1053" i="2"/>
  <c r="F1105" i="2"/>
  <c r="F1118" i="2"/>
  <c r="F1144" i="2"/>
  <c r="F1186" i="2"/>
  <c r="F1212" i="2"/>
  <c r="F1253" i="2"/>
  <c r="F1330" i="2"/>
  <c r="F32" i="2"/>
  <c r="F197" i="2"/>
  <c r="F486" i="2"/>
  <c r="F613" i="2"/>
  <c r="F831" i="2"/>
  <c r="F987" i="2"/>
  <c r="F1149" i="2"/>
  <c r="F29" i="2"/>
  <c r="F41" i="2"/>
  <c r="F86" i="2"/>
  <c r="F102" i="2"/>
  <c r="F126" i="2"/>
  <c r="F169" i="2"/>
  <c r="F207" i="2"/>
  <c r="F229" i="2"/>
  <c r="F240" i="2"/>
  <c r="F281" i="2"/>
  <c r="F313" i="2"/>
  <c r="F337" i="2"/>
  <c r="F350" i="2"/>
  <c r="F373" i="2"/>
  <c r="F446" i="2"/>
  <c r="F483" i="2"/>
  <c r="F610" i="2"/>
  <c r="F643" i="2"/>
  <c r="F679" i="2"/>
  <c r="F691" i="2"/>
  <c r="F715" i="2"/>
  <c r="F727" i="2"/>
  <c r="F797" i="2"/>
  <c r="F808" i="2"/>
  <c r="F853" i="2"/>
  <c r="F866" i="2"/>
  <c r="F894" i="2"/>
  <c r="F933" i="2"/>
  <c r="F962" i="2"/>
  <c r="F985" i="2"/>
  <c r="F992" i="2"/>
  <c r="F1006" i="2"/>
  <c r="F1045" i="2"/>
  <c r="F1054" i="2"/>
  <c r="F1081" i="2"/>
  <c r="F1106" i="2"/>
  <c r="F1119" i="2"/>
  <c r="F1145" i="2"/>
  <c r="F1174" i="2"/>
  <c r="F1187" i="2"/>
  <c r="F1213" i="2"/>
  <c r="F1254" i="2"/>
  <c r="F1331" i="2"/>
  <c r="F1366" i="2"/>
  <c r="F77" i="2"/>
  <c r="F232" i="2"/>
  <c r="F1321" i="2"/>
  <c r="F87" i="2"/>
  <c r="F127" i="2"/>
  <c r="F170" i="2"/>
  <c r="F208" i="2"/>
  <c r="F230" i="2"/>
  <c r="F282" i="2"/>
  <c r="F314" i="2"/>
  <c r="F339" i="2"/>
  <c r="F351" i="2"/>
  <c r="F374" i="2"/>
  <c r="F398" i="2"/>
  <c r="F448" i="2"/>
  <c r="F484" i="2"/>
  <c r="F497" i="2"/>
  <c r="F520" i="2"/>
  <c r="F543" i="2"/>
  <c r="F579" i="2"/>
  <c r="F611" i="2"/>
  <c r="F644" i="2"/>
  <c r="F656" i="2"/>
  <c r="F680" i="2"/>
  <c r="F716" i="2"/>
  <c r="F728" i="2"/>
  <c r="F758" i="2"/>
  <c r="F798" i="2"/>
  <c r="F809" i="2"/>
  <c r="F854" i="2"/>
  <c r="F867" i="2"/>
  <c r="F895" i="2"/>
  <c r="F934" i="2"/>
  <c r="F986" i="2"/>
  <c r="F993" i="2"/>
  <c r="F1000" i="2"/>
  <c r="F1007" i="2"/>
  <c r="F1046" i="2"/>
  <c r="F1082" i="2"/>
  <c r="F1107" i="2"/>
  <c r="F1120" i="2"/>
  <c r="F1146" i="2"/>
  <c r="F1156" i="2"/>
  <c r="F1175" i="2"/>
  <c r="F1188" i="2"/>
  <c r="F1214" i="2"/>
  <c r="F1255" i="2"/>
  <c r="F1355" i="2"/>
  <c r="F1367" i="2"/>
  <c r="F172" i="2"/>
  <c r="F429" i="2"/>
  <c r="F697" i="2"/>
  <c r="F760" i="2"/>
  <c r="F819" i="2"/>
  <c r="F897" i="2"/>
  <c r="F1085" i="2"/>
  <c r="F1216" i="2"/>
  <c r="F76" i="2"/>
  <c r="F88" i="2"/>
  <c r="F128" i="2"/>
  <c r="F171" i="2"/>
  <c r="F209" i="2"/>
  <c r="F270" i="2"/>
  <c r="F283" i="2"/>
  <c r="F304" i="2"/>
  <c r="F315" i="2"/>
  <c r="F340" i="2"/>
  <c r="F352" i="2"/>
  <c r="F399" i="2"/>
  <c r="F411" i="2"/>
  <c r="F449" i="2"/>
  <c r="F485" i="2"/>
  <c r="F545" i="2"/>
  <c r="F580" i="2"/>
  <c r="F612" i="2"/>
  <c r="F645" i="2"/>
  <c r="F696" i="2"/>
  <c r="F717" i="2"/>
  <c r="F729" i="2"/>
  <c r="F759" i="2"/>
  <c r="F799" i="2"/>
  <c r="F810" i="2"/>
  <c r="F830" i="2"/>
  <c r="F855" i="2"/>
  <c r="F896" i="2"/>
  <c r="F935" i="2"/>
  <c r="F950" i="2"/>
  <c r="F994" i="2"/>
  <c r="F1001" i="2"/>
  <c r="F1008" i="2"/>
  <c r="F1047" i="2"/>
  <c r="F1056" i="2"/>
  <c r="F1083" i="2"/>
  <c r="F1109" i="2"/>
  <c r="F1121" i="2"/>
  <c r="F1148" i="2"/>
  <c r="F1189" i="2"/>
  <c r="F1215" i="2"/>
  <c r="F1229" i="2"/>
  <c r="F1256" i="2"/>
  <c r="F1268" i="2"/>
  <c r="F1333" i="2"/>
  <c r="F1356" i="2"/>
  <c r="F33" i="2"/>
  <c r="F78" i="2"/>
  <c r="F91" i="2"/>
  <c r="F130" i="2"/>
  <c r="F198" i="2"/>
  <c r="F211" i="2"/>
  <c r="F233" i="2"/>
  <c r="F254" i="2"/>
  <c r="F272" i="2"/>
  <c r="F284" i="2"/>
  <c r="F318" i="2"/>
  <c r="F342" i="2"/>
  <c r="F354" i="2"/>
  <c r="F376" i="2"/>
  <c r="F401" i="2"/>
  <c r="F451" i="2"/>
  <c r="F487" i="2"/>
  <c r="F547" i="2"/>
  <c r="F614" i="2"/>
  <c r="F647" i="2"/>
  <c r="F683" i="2"/>
  <c r="F720" i="2"/>
  <c r="F761" i="2"/>
  <c r="F788" i="2"/>
  <c r="F801" i="2"/>
  <c r="F857" i="2"/>
  <c r="F898" i="2"/>
  <c r="F924" i="2"/>
  <c r="F952" i="2"/>
  <c r="F976" i="2"/>
  <c r="F996" i="2"/>
  <c r="F1003" i="2"/>
  <c r="F1010" i="2"/>
  <c r="F1049" i="2"/>
  <c r="F1059" i="2"/>
  <c r="F1086" i="2"/>
  <c r="F1123" i="2"/>
  <c r="F1150" i="2"/>
  <c r="F1179" i="2"/>
  <c r="F1192" i="2"/>
  <c r="F1217" i="2"/>
  <c r="F1257" i="2"/>
  <c r="F1293" i="2"/>
  <c r="F1322" i="2"/>
  <c r="F3469" i="2"/>
  <c r="F3454" i="2"/>
  <c r="F3459" i="2"/>
  <c r="F3457" i="2"/>
  <c r="F3456" i="2"/>
  <c r="F3455" i="2"/>
  <c r="F3452" i="2"/>
  <c r="F3451" i="2"/>
  <c r="F3438" i="2"/>
  <c r="F3429" i="2"/>
  <c r="F3425" i="2"/>
  <c r="F3420" i="2"/>
  <c r="F3419" i="2"/>
  <c r="F3418" i="2"/>
  <c r="F3360" i="2"/>
  <c r="F3359" i="2"/>
  <c r="F3367" i="2"/>
  <c r="F3366" i="2"/>
  <c r="F3364" i="2"/>
  <c r="F3363" i="2"/>
  <c r="F3362" i="2"/>
  <c r="F3361" i="2"/>
  <c r="F3357" i="2"/>
  <c r="F3356" i="2"/>
  <c r="F3326" i="2"/>
  <c r="F3334" i="2"/>
  <c r="F3333" i="2"/>
  <c r="F3330" i="2"/>
  <c r="F3262" i="2"/>
  <c r="F3269" i="2"/>
  <c r="F3260" i="2"/>
  <c r="F3259" i="2"/>
  <c r="F3258" i="2"/>
  <c r="F3210" i="2"/>
  <c r="F3196" i="2"/>
  <c r="F3195" i="2"/>
  <c r="F3199" i="2"/>
  <c r="F3198" i="2"/>
  <c r="F3197" i="2"/>
  <c r="F3191" i="2"/>
  <c r="F3190" i="2"/>
  <c r="F3166" i="2"/>
  <c r="F3165" i="2"/>
  <c r="F3163" i="2"/>
  <c r="F3162" i="2"/>
  <c r="F3127" i="2"/>
  <c r="F3126" i="2"/>
  <c r="F3125" i="2"/>
  <c r="F3124" i="2"/>
  <c r="F3122" i="2"/>
  <c r="F3121" i="2"/>
  <c r="F3120" i="2"/>
  <c r="F3119" i="2"/>
  <c r="F3115" i="2"/>
  <c r="F3114" i="2"/>
  <c r="F3113" i="2"/>
  <c r="F3063" i="2"/>
  <c r="F3050" i="2"/>
  <c r="F3048" i="2"/>
  <c r="F3052" i="2"/>
  <c r="F3041" i="2"/>
  <c r="F3029" i="2"/>
  <c r="F3015" i="2"/>
  <c r="F3021" i="2"/>
  <c r="F3020" i="2"/>
  <c r="F3018" i="2"/>
  <c r="F3017" i="2"/>
  <c r="F3014" i="2"/>
  <c r="F3013" i="2"/>
  <c r="F3011" i="2"/>
  <c r="F3012" i="2"/>
  <c r="F3008" i="2"/>
  <c r="F3007" i="2"/>
  <c r="F2995" i="2"/>
  <c r="F2985" i="2"/>
  <c r="F2984" i="2"/>
  <c r="F2975" i="2"/>
  <c r="F2962" i="2"/>
  <c r="F2945" i="2"/>
  <c r="F2946" i="2"/>
  <c r="F2944" i="2"/>
  <c r="F2860" i="2"/>
  <c r="F2852" i="2"/>
  <c r="F2849" i="2"/>
  <c r="F2847" i="2"/>
  <c r="F2846" i="2"/>
  <c r="F2845" i="2"/>
  <c r="F2842" i="2"/>
  <c r="F2840" i="2"/>
  <c r="F2818" i="2"/>
  <c r="F2817" i="2"/>
  <c r="F2795" i="2"/>
  <c r="F2783" i="2"/>
  <c r="F2779" i="2"/>
  <c r="F2775" i="2"/>
  <c r="F2774" i="2"/>
  <c r="F2773" i="2"/>
  <c r="F2660" i="2"/>
  <c r="F2641" i="2"/>
  <c r="F2640" i="2"/>
  <c r="F2638" i="2"/>
  <c r="F2648" i="2"/>
  <c r="F2647" i="2"/>
  <c r="F2646" i="2"/>
  <c r="F2644" i="2"/>
  <c r="F2642" i="2"/>
  <c r="F2639" i="2"/>
  <c r="F2636" i="2"/>
  <c r="F2635" i="2"/>
  <c r="F2622" i="2"/>
  <c r="F2617" i="2"/>
  <c r="F2613" i="2"/>
  <c r="F2612" i="2"/>
  <c r="F2605" i="2"/>
  <c r="F2606" i="2"/>
  <c r="F2602" i="2"/>
  <c r="F2601" i="2"/>
  <c r="F2600" i="2"/>
  <c r="F2599" i="2"/>
  <c r="F2598" i="2"/>
  <c r="F2597" i="2"/>
  <c r="F2595" i="2"/>
  <c r="F2594" i="2"/>
  <c r="F2593" i="2"/>
  <c r="F2576" i="2"/>
  <c r="F2572" i="2"/>
  <c r="F2573" i="2"/>
  <c r="F2562" i="2"/>
  <c r="F2561" i="2"/>
  <c r="F2543" i="2"/>
  <c r="F2542" i="2"/>
  <c r="F2540" i="2"/>
  <c r="F2533" i="2"/>
  <c r="F2532" i="2"/>
  <c r="F2455" i="2"/>
  <c r="F2450" i="2"/>
  <c r="F2446" i="2"/>
  <c r="F2445" i="2"/>
  <c r="F2444" i="2"/>
  <c r="F2440" i="2"/>
  <c r="F2439" i="2"/>
  <c r="F2436" i="2"/>
  <c r="F2435" i="2"/>
  <c r="F2434" i="2"/>
  <c r="F2380" i="2"/>
  <c r="F2385" i="2"/>
  <c r="F2384" i="2"/>
  <c r="F2382" i="2"/>
  <c r="F2346" i="2"/>
  <c r="F2340" i="2"/>
  <c r="F2342" i="2"/>
  <c r="F2341" i="2"/>
  <c r="F2332" i="2"/>
  <c r="F2331" i="2"/>
  <c r="F2330" i="2"/>
  <c r="F2194" i="2"/>
  <c r="F2161" i="2"/>
  <c r="F2172" i="2"/>
  <c r="F2171" i="2"/>
  <c r="F2170" i="2"/>
  <c r="F2169" i="2"/>
  <c r="F2166" i="2"/>
  <c r="F2162" i="2"/>
  <c r="F2158" i="2"/>
  <c r="F2156" i="2"/>
  <c r="F2144" i="2"/>
  <c r="F2121" i="2"/>
  <c r="F2126" i="2"/>
  <c r="F2124" i="2"/>
  <c r="F2123" i="2"/>
  <c r="F2113" i="2"/>
  <c r="F2111" i="2"/>
  <c r="F2032" i="2"/>
  <c r="F2031" i="2"/>
  <c r="F2015" i="2"/>
  <c r="F2014" i="2"/>
  <c r="F1951" i="2"/>
  <c r="F1947" i="2"/>
  <c r="F1968" i="2"/>
  <c r="F1955" i="2"/>
  <c r="F1954" i="2"/>
  <c r="F1950" i="2"/>
  <c r="F1949" i="2"/>
  <c r="F1944" i="2"/>
  <c r="F1945" i="2"/>
  <c r="F1943" i="2"/>
  <c r="F1891" i="2"/>
  <c r="F1887" i="2"/>
  <c r="F1895" i="2"/>
  <c r="F1894" i="2"/>
  <c r="F1893" i="2"/>
  <c r="F1889" i="2"/>
  <c r="F1888" i="2"/>
  <c r="F1884" i="2"/>
  <c r="F1871" i="2"/>
  <c r="F1864" i="2"/>
  <c r="F1863" i="2"/>
  <c r="F1862" i="2"/>
  <c r="F1861" i="2"/>
  <c r="F1853" i="2"/>
  <c r="F1852" i="2"/>
  <c r="F1839" i="2"/>
  <c r="F1692" i="2"/>
  <c r="F1688" i="2"/>
  <c r="F1680" i="2"/>
  <c r="F1679" i="2"/>
  <c r="F1666" i="2"/>
  <c r="F1654" i="2"/>
  <c r="F1657" i="2"/>
  <c r="F1656" i="2"/>
  <c r="F1655" i="2"/>
  <c r="F1647" i="2"/>
  <c r="F1646" i="2"/>
  <c r="F1645" i="2"/>
  <c r="F1617" i="2"/>
  <c r="F1616" i="2"/>
  <c r="F1595" i="2"/>
  <c r="F4842" i="2"/>
  <c r="F4756" i="2"/>
  <c r="F4754" i="2"/>
  <c r="F4751" i="2"/>
  <c r="F4749" i="2"/>
  <c r="F4746" i="2"/>
  <c r="F4735" i="2"/>
  <c r="F4733" i="2"/>
  <c r="F4731" i="2"/>
  <c r="F4728" i="2"/>
  <c r="F4727" i="2"/>
  <c r="F4726" i="2"/>
  <c r="F4725" i="2"/>
  <c r="F4714" i="2"/>
  <c r="F4709" i="2"/>
  <c r="F4707" i="2"/>
  <c r="F4704" i="2"/>
  <c r="F4701" i="2"/>
  <c r="F4698" i="2"/>
  <c r="F4696" i="2"/>
  <c r="F4695" i="2"/>
  <c r="F4693" i="2"/>
  <c r="F4690" i="2"/>
  <c r="F4689" i="2"/>
  <c r="F4688" i="2"/>
  <c r="F4687" i="2"/>
  <c r="F4686" i="2"/>
  <c r="F4682" i="2"/>
  <c r="F4680" i="2"/>
  <c r="F4648" i="2"/>
  <c r="F4638" i="2"/>
  <c r="F4417" i="2"/>
  <c r="F4410" i="2"/>
  <c r="F4409" i="2"/>
  <c r="F4408" i="2"/>
  <c r="F4407" i="2"/>
  <c r="F4406" i="2"/>
  <c r="F4399" i="2"/>
  <c r="F4335" i="2"/>
  <c r="F4326" i="2"/>
  <c r="F4325" i="2"/>
  <c r="F4323" i="2"/>
  <c r="F4320" i="2"/>
  <c r="F4319" i="2"/>
  <c r="F4317" i="2"/>
  <c r="F4315" i="2"/>
  <c r="F4314" i="2"/>
  <c r="F4288" i="2"/>
  <c r="F4291" i="2"/>
  <c r="F4282" i="2"/>
  <c r="F4206" i="2"/>
  <c r="F4205" i="2"/>
  <c r="F4204" i="2"/>
  <c r="F4195" i="2"/>
  <c r="F4178" i="2"/>
  <c r="F4163" i="2"/>
  <c r="F4142" i="2"/>
  <c r="F4131" i="2"/>
  <c r="F4130" i="2"/>
  <c r="F4129" i="2"/>
  <c r="F4128" i="2"/>
  <c r="F3708" i="2"/>
  <c r="F3650" i="2"/>
  <c r="F3618" i="2"/>
  <c r="F3615" i="2"/>
  <c r="F3613" i="2"/>
  <c r="F3611" i="2"/>
  <c r="F3607" i="2"/>
  <c r="F3518" i="2"/>
  <c r="F3516" i="2"/>
  <c r="F3490" i="2"/>
  <c r="F3486" i="2"/>
  <c r="F3480" i="2"/>
  <c r="F3101" i="2"/>
  <c r="F3091" i="2"/>
  <c r="F3089" i="2"/>
  <c r="F3088" i="2"/>
  <c r="F3086" i="2"/>
  <c r="F3083" i="2"/>
  <c r="F3077" i="2"/>
  <c r="F3076" i="2"/>
  <c r="F3075" i="2"/>
  <c r="F1553" i="2"/>
  <c r="F1532" i="2"/>
  <c r="F1494" i="2"/>
  <c r="F1450" i="2"/>
  <c r="F1449" i="2"/>
  <c r="F1431" i="2"/>
  <c r="F1390" i="2"/>
  <c r="F1258" i="2"/>
  <c r="F1126" i="2"/>
  <c r="F1111" i="2"/>
  <c r="F1110" i="2"/>
  <c r="F1019" i="2"/>
  <c r="F1016" i="2"/>
  <c r="F793" i="2"/>
  <c r="F792" i="2"/>
  <c r="F789" i="2"/>
  <c r="F757" i="2"/>
  <c r="F756" i="2"/>
  <c r="F755" i="2"/>
  <c r="F607" i="2"/>
  <c r="F464" i="2"/>
  <c r="F459" i="2"/>
  <c r="F453" i="2"/>
  <c r="F302" i="2"/>
  <c r="F300" i="2"/>
  <c r="F196" i="2"/>
  <c r="F22" i="2"/>
  <c r="F21" i="2"/>
  <c r="F4021" i="2"/>
  <c r="F4011" i="2"/>
  <c r="F4007" i="2"/>
  <c r="F4005" i="2"/>
  <c r="F3994" i="2"/>
  <c r="F3992" i="2"/>
  <c r="F3989" i="2"/>
  <c r="F3987" i="2"/>
  <c r="F3984" i="2"/>
  <c r="F3976" i="2"/>
  <c r="F3978" i="2"/>
  <c r="F3974" i="2"/>
  <c r="F3972" i="2"/>
  <c r="F3971" i="2"/>
  <c r="F3970" i="2"/>
  <c r="F3969" i="2"/>
  <c r="F3968" i="2"/>
  <c r="F3967" i="2"/>
  <c r="F3966" i="2"/>
  <c r="F3965" i="2"/>
  <c r="F3964" i="2"/>
  <c r="F3963" i="2"/>
  <c r="F3961" i="2"/>
  <c r="F3960" i="2"/>
  <c r="F3959" i="2"/>
  <c r="F3947" i="2"/>
  <c r="F3944" i="2"/>
  <c r="F3933" i="2"/>
  <c r="F3927" i="2"/>
  <c r="F3911" i="2"/>
  <c r="F3905" i="2"/>
  <c r="F3900" i="2"/>
  <c r="F3898" i="2"/>
  <c r="F3896" i="2"/>
  <c r="C823" i="14"/>
  <c r="C784" i="14"/>
  <c r="C612" i="14"/>
  <c r="C353" i="14"/>
  <c r="C326" i="14"/>
  <c r="C280" i="14"/>
  <c r="C255" i="14"/>
  <c r="C225" i="14"/>
  <c r="C75" i="14"/>
  <c r="C61" i="14"/>
  <c r="C301" i="14"/>
  <c r="F3865" i="2" l="1"/>
  <c r="F4605" i="2"/>
  <c r="F769" i="2"/>
  <c r="F694" i="2"/>
  <c r="F1866" i="2"/>
  <c r="C748" i="14"/>
  <c r="C829" i="2" l="1"/>
  <c r="F829" i="2" l="1"/>
  <c r="C3862" i="2" l="1"/>
  <c r="F3862" i="2" l="1"/>
  <c r="C3704" i="2" l="1"/>
  <c r="C3678" i="2"/>
  <c r="F871" i="2" l="1"/>
  <c r="C1619" i="2" l="1"/>
  <c r="F1619" i="2" l="1"/>
  <c r="F3977" i="2" l="1"/>
  <c r="C3570" i="2" l="1"/>
  <c r="F3570" i="2" l="1"/>
  <c r="C3170" i="2" l="1"/>
  <c r="F3168" i="2" l="1"/>
  <c r="C2821" i="2" l="1"/>
  <c r="C2820" i="2" s="1"/>
  <c r="F2821" i="2" l="1"/>
  <c r="C544" i="2" l="1"/>
  <c r="F544" i="2" l="1"/>
  <c r="C1519" i="2" l="1"/>
  <c r="C1524" i="2"/>
  <c r="F1524" i="2" l="1"/>
  <c r="F1519" i="2"/>
  <c r="C1518" i="2"/>
  <c r="F1518" i="2" l="1"/>
  <c r="C54" i="2" l="1"/>
  <c r="C42" i="2" l="1"/>
  <c r="C885" i="2" l="1"/>
  <c r="F885" i="2" l="1"/>
  <c r="C884" i="2"/>
  <c r="F884" i="2" l="1"/>
  <c r="C3559" i="2" l="1"/>
  <c r="F3559" i="2" l="1"/>
  <c r="C50" i="2"/>
  <c r="C23" i="2"/>
  <c r="F23" i="2" l="1"/>
  <c r="C1320" i="2"/>
  <c r="C1080" i="2"/>
  <c r="C1038" i="2"/>
  <c r="C3775" i="2"/>
  <c r="C3925" i="2"/>
  <c r="C3604" i="2"/>
  <c r="C3889" i="2"/>
  <c r="C3958" i="2"/>
  <c r="C1581" i="2"/>
  <c r="C1644" i="2"/>
  <c r="C1615" i="2"/>
  <c r="C1678" i="2"/>
  <c r="C1780" i="2"/>
  <c r="C1850" i="2"/>
  <c r="C1882" i="2"/>
  <c r="C1942" i="2"/>
  <c r="C2012" i="2"/>
  <c r="C2048" i="2"/>
  <c r="C2205" i="2"/>
  <c r="C2371" i="2"/>
  <c r="C2405" i="2"/>
  <c r="C2433" i="2"/>
  <c r="C2498" i="2"/>
  <c r="C2531" i="2"/>
  <c r="C2671" i="2"/>
  <c r="C2708" i="2"/>
  <c r="C2740" i="2"/>
  <c r="C2772" i="2"/>
  <c r="C2871" i="2"/>
  <c r="C2904" i="2"/>
  <c r="C3006" i="2"/>
  <c r="C3152" i="2"/>
  <c r="C3221" i="2"/>
  <c r="C3257" i="2"/>
  <c r="C3321" i="2"/>
  <c r="C3354" i="2"/>
  <c r="C3387" i="2"/>
  <c r="C3417" i="2"/>
  <c r="C1143" i="2"/>
  <c r="C1281" i="2"/>
  <c r="C3661" i="2"/>
  <c r="C922" i="2"/>
  <c r="C424" i="2"/>
  <c r="C477" i="2"/>
  <c r="C601" i="2"/>
  <c r="C638" i="2"/>
  <c r="C677" i="2"/>
  <c r="C847" i="2"/>
  <c r="C1443" i="2"/>
  <c r="C3112" i="2"/>
  <c r="F638" i="2" l="1"/>
  <c r="F601" i="2"/>
  <c r="F3221" i="2"/>
  <c r="F2405" i="2"/>
  <c r="F1581" i="2"/>
  <c r="F477" i="2"/>
  <c r="F3152" i="2"/>
  <c r="F2371" i="2"/>
  <c r="F3958" i="2"/>
  <c r="F424" i="2"/>
  <c r="F3006" i="2"/>
  <c r="F2205" i="2"/>
  <c r="F3889" i="2"/>
  <c r="F922" i="2"/>
  <c r="F2904" i="2"/>
  <c r="F2048" i="2"/>
  <c r="F3604" i="2"/>
  <c r="F3661" i="2"/>
  <c r="F2871" i="2"/>
  <c r="F2012" i="2"/>
  <c r="F3925" i="2"/>
  <c r="F1281" i="2"/>
  <c r="F2772" i="2"/>
  <c r="F1942" i="2"/>
  <c r="F3775" i="2"/>
  <c r="F1143" i="2"/>
  <c r="F2740" i="2"/>
  <c r="F1882" i="2"/>
  <c r="F1038" i="2"/>
  <c r="F3112" i="2"/>
  <c r="F3417" i="2"/>
  <c r="F2708" i="2"/>
  <c r="F1850" i="2"/>
  <c r="F1080" i="2"/>
  <c r="F1443" i="2"/>
  <c r="F3387" i="2"/>
  <c r="F2671" i="2"/>
  <c r="F1780" i="2"/>
  <c r="F1320" i="2"/>
  <c r="F847" i="2"/>
  <c r="F3354" i="2"/>
  <c r="F2531" i="2"/>
  <c r="F1678" i="2"/>
  <c r="F677" i="2"/>
  <c r="F3321" i="2"/>
  <c r="F2498" i="2"/>
  <c r="F1615" i="2"/>
  <c r="F3257" i="2"/>
  <c r="F2433" i="2"/>
  <c r="F1644" i="2"/>
  <c r="C4927" i="2" l="1"/>
  <c r="F4927" i="2" l="1"/>
  <c r="C2943" i="2" l="1"/>
  <c r="C3449" i="2"/>
  <c r="C19" i="2"/>
  <c r="C2110" i="2"/>
  <c r="C1714" i="2"/>
  <c r="C1816" i="2"/>
  <c r="C2077" i="2"/>
  <c r="C2560" i="2"/>
  <c r="C2592" i="2"/>
  <c r="C2633" i="2"/>
  <c r="C2839" i="2"/>
  <c r="C2973" i="2"/>
  <c r="C2155" i="2"/>
  <c r="C2466" i="2"/>
  <c r="C4484" i="2"/>
  <c r="C3719" i="2"/>
  <c r="F1714" i="2" l="1"/>
  <c r="F2110" i="2"/>
  <c r="F2466" i="2"/>
  <c r="F2943" i="2"/>
  <c r="F4484" i="2"/>
  <c r="F2155" i="2"/>
  <c r="F2973" i="2"/>
  <c r="F3719" i="2"/>
  <c r="F2839" i="2"/>
  <c r="F2633" i="2"/>
  <c r="F2592" i="2"/>
  <c r="F2560" i="2"/>
  <c r="F19" i="2"/>
  <c r="F2077" i="2"/>
  <c r="F3449" i="2"/>
  <c r="F1816" i="2"/>
  <c r="C18" i="2"/>
  <c r="C17" i="2" s="1"/>
  <c r="F18" i="2" l="1"/>
  <c r="C1713" i="2" l="1"/>
  <c r="F1713" i="2" l="1"/>
  <c r="C3290" i="2" l="1"/>
  <c r="C3188" i="2"/>
  <c r="C2806" i="2"/>
  <c r="C1979" i="2"/>
  <c r="C1916" i="2"/>
  <c r="C3749" i="2"/>
  <c r="C1295" i="2"/>
  <c r="C1285" i="2"/>
  <c r="F3749" i="2" l="1"/>
  <c r="F1916" i="2"/>
  <c r="F1979" i="2"/>
  <c r="F2806" i="2"/>
  <c r="F3188" i="2"/>
  <c r="F3290" i="2"/>
  <c r="F1285" i="2"/>
  <c r="C2255" i="2" l="1"/>
  <c r="C2223" i="2"/>
  <c r="F2223" i="2" l="1"/>
  <c r="F2255" i="2"/>
  <c r="C1820" i="2"/>
  <c r="F1820" i="2" l="1"/>
  <c r="C1389" i="2" l="1"/>
  <c r="C1410" i="2"/>
  <c r="C1415" i="2"/>
  <c r="F1415" i="2" l="1"/>
  <c r="F1389" i="2"/>
  <c r="C1394" i="2"/>
  <c r="F1394" i="2" l="1"/>
  <c r="C4508" i="2"/>
  <c r="C4451" i="2"/>
  <c r="F4508" i="2" l="1"/>
  <c r="F4451" i="2"/>
  <c r="F4513" i="2"/>
  <c r="C3111" i="2" l="1"/>
  <c r="F3111" i="2" l="1"/>
  <c r="C3135" i="2" l="1"/>
  <c r="C3130" i="2"/>
  <c r="C3129" i="2" l="1"/>
  <c r="C2052" i="2" l="1"/>
  <c r="F2052" i="2" l="1"/>
  <c r="F4175" i="2" l="1"/>
  <c r="C2903" i="2" l="1"/>
  <c r="F2903" i="2" l="1"/>
  <c r="C517" i="2" l="1"/>
  <c r="F517" i="2" l="1"/>
  <c r="C1832" i="2"/>
  <c r="F1832" i="2" l="1"/>
  <c r="C1463" i="2" l="1"/>
  <c r="C1462" i="2" s="1"/>
  <c r="C1037" i="2" l="1"/>
  <c r="F1037" i="2" l="1"/>
  <c r="C4488" i="2" l="1"/>
  <c r="F4488" i="2" l="1"/>
  <c r="C4791" i="2" l="1"/>
  <c r="F4791" i="2" l="1"/>
  <c r="C2947" i="2"/>
  <c r="C4771" i="2"/>
  <c r="C3774" i="2"/>
  <c r="F4771" i="2" l="1"/>
  <c r="F2947" i="2"/>
  <c r="F3774" i="2"/>
  <c r="C4531" i="2" l="1"/>
  <c r="C4342" i="2"/>
  <c r="C953" i="2"/>
  <c r="C1158" i="2"/>
  <c r="C1157" i="2" s="1"/>
  <c r="F4531" i="2" l="1"/>
  <c r="C2109" i="2"/>
  <c r="F2109" i="2" l="1"/>
  <c r="C3435" i="2"/>
  <c r="C3391" i="2"/>
  <c r="C3402" i="2"/>
  <c r="C3401" i="2" s="1"/>
  <c r="C3405" i="2"/>
  <c r="F3391" i="2" l="1"/>
  <c r="F3405" i="2"/>
  <c r="F3402" i="2"/>
  <c r="C3404" i="2"/>
  <c r="F3404" i="2" l="1"/>
  <c r="F3401" i="2"/>
  <c r="C3806" i="2" l="1"/>
  <c r="C3803" i="2"/>
  <c r="C3791" i="2"/>
  <c r="C3718" i="2"/>
  <c r="C3682" i="2"/>
  <c r="F3718" i="2" l="1"/>
  <c r="F995" i="2" l="1"/>
  <c r="C1228" i="2"/>
  <c r="C1178" i="2"/>
  <c r="C1147" i="2"/>
  <c r="C1162" i="2"/>
  <c r="C1161" i="2" s="1"/>
  <c r="C1055" i="2"/>
  <c r="F1147" i="2" l="1"/>
  <c r="F1178" i="2"/>
  <c r="F1055" i="2"/>
  <c r="F1228" i="2"/>
  <c r="F1162" i="2"/>
  <c r="F1161" i="2" l="1"/>
  <c r="C3872" i="2" l="1"/>
  <c r="C3993" i="2"/>
  <c r="C3991" i="2"/>
  <c r="C3988" i="2"/>
  <c r="C3986" i="2"/>
  <c r="C3983" i="2"/>
  <c r="C3980" i="2"/>
  <c r="C3975" i="2"/>
  <c r="C3962" i="2"/>
  <c r="C3957" i="2"/>
  <c r="C3956" i="2" l="1"/>
  <c r="F3988" i="2"/>
  <c r="F3957" i="2"/>
  <c r="F3993" i="2"/>
  <c r="F3986" i="2"/>
  <c r="F3962" i="2"/>
  <c r="F3991" i="2"/>
  <c r="F3975" i="2"/>
  <c r="F3983" i="2"/>
  <c r="C3871" i="2"/>
  <c r="C3979" i="2"/>
  <c r="C3990" i="2"/>
  <c r="C3982" i="2"/>
  <c r="F3982" i="2" l="1"/>
  <c r="F3990" i="2"/>
  <c r="F3956" i="2"/>
  <c r="C253" i="2" l="1"/>
  <c r="C252" i="2" s="1"/>
  <c r="C260" i="2" s="1"/>
  <c r="F253" i="2" l="1"/>
  <c r="C463" i="2"/>
  <c r="F463" i="2" l="1"/>
  <c r="C136" i="2"/>
  <c r="F136" i="2" l="1"/>
  <c r="C2358" i="2" l="1"/>
  <c r="C2357" i="2" s="1"/>
  <c r="C2190" i="2" l="1"/>
  <c r="C3893" i="2" l="1"/>
  <c r="F3893" i="2" l="1"/>
  <c r="C4887" i="2" l="1"/>
  <c r="C4883" i="2"/>
  <c r="C4875" i="2"/>
  <c r="C4871" i="2"/>
  <c r="C4865" i="2"/>
  <c r="C4862" i="2"/>
  <c r="C4860" i="2"/>
  <c r="C4852" i="2"/>
  <c r="C4843" i="2"/>
  <c r="C4836" i="2"/>
  <c r="C4831" i="2"/>
  <c r="C4828" i="2"/>
  <c r="C4823" i="2"/>
  <c r="C4819" i="2"/>
  <c r="C4816" i="2"/>
  <c r="C4813" i="2"/>
  <c r="C4793" i="2"/>
  <c r="C4766" i="2"/>
  <c r="C4755" i="2"/>
  <c r="C4750" i="2"/>
  <c r="C4748" i="2"/>
  <c r="C4742" i="2"/>
  <c r="C4729" i="2"/>
  <c r="C4724" i="2"/>
  <c r="C4713" i="2"/>
  <c r="C4708" i="2"/>
  <c r="C4706" i="2"/>
  <c r="C4703" i="2"/>
  <c r="C4702" i="2" s="1"/>
  <c r="C4697" i="2"/>
  <c r="C4684" i="2"/>
  <c r="C4679" i="2"/>
  <c r="C4663" i="2"/>
  <c r="C4660" i="2"/>
  <c r="C4657" i="2"/>
  <c r="C4655" i="2"/>
  <c r="C4642" i="2"/>
  <c r="C4637" i="2"/>
  <c r="C4626" i="2"/>
  <c r="C4621" i="2"/>
  <c r="C4617" i="2"/>
  <c r="C4611" i="2"/>
  <c r="C4602" i="2"/>
  <c r="C4589" i="2"/>
  <c r="C4582" i="2"/>
  <c r="C4579" i="2"/>
  <c r="C4577" i="2"/>
  <c r="C4564" i="2"/>
  <c r="C4559" i="2"/>
  <c r="C4548" i="2"/>
  <c r="C4547" i="2" s="1"/>
  <c r="C4545" i="2"/>
  <c r="C4543" i="2"/>
  <c r="C4526" i="2"/>
  <c r="C4525" i="2" s="1"/>
  <c r="C4515" i="2"/>
  <c r="C4510" i="2"/>
  <c r="C4503" i="2"/>
  <c r="C4502" i="2" s="1"/>
  <c r="C4500" i="2"/>
  <c r="C4483" i="2"/>
  <c r="C4472" i="2"/>
  <c r="C4471" i="2" s="1"/>
  <c r="C4469" i="2"/>
  <c r="C4466" i="2"/>
  <c r="C4464" i="2"/>
  <c r="C4459" i="2"/>
  <c r="C4457" i="2"/>
  <c r="C4453" i="2"/>
  <c r="C4437" i="2"/>
  <c r="C4432" i="2"/>
  <c r="C4421" i="2"/>
  <c r="C4420" i="2" s="1"/>
  <c r="C4418" i="2"/>
  <c r="C4416" i="2"/>
  <c r="C4403" i="2"/>
  <c r="C4398" i="2"/>
  <c r="C4387" i="2"/>
  <c r="C4385" i="2"/>
  <c r="C4382" i="2"/>
  <c r="C4371" i="2"/>
  <c r="C4369" i="2"/>
  <c r="C4358" i="2"/>
  <c r="C4353" i="2"/>
  <c r="C4337" i="2"/>
  <c r="C4334" i="2"/>
  <c r="C4331" i="2"/>
  <c r="C4318" i="2"/>
  <c r="C4313" i="2"/>
  <c r="C4302" i="2"/>
  <c r="C4301" i="2" s="1"/>
  <c r="C4299" i="2"/>
  <c r="C4297" i="2"/>
  <c r="C4293" i="2"/>
  <c r="C4289" i="2"/>
  <c r="C4277" i="2"/>
  <c r="C4272" i="2"/>
  <c r="C4261" i="2"/>
  <c r="C4258" i="2"/>
  <c r="C4256" i="2"/>
  <c r="C4253" i="2"/>
  <c r="C4251" i="2"/>
  <c r="C4238" i="2"/>
  <c r="C4233" i="2"/>
  <c r="C4222" i="2"/>
  <c r="C4221" i="2" s="1"/>
  <c r="C4219" i="2"/>
  <c r="C4217" i="2"/>
  <c r="C4214" i="2"/>
  <c r="C4211" i="2"/>
  <c r="C4209" i="2"/>
  <c r="C4207" i="2"/>
  <c r="C4193" i="2"/>
  <c r="C4188" i="2"/>
  <c r="C4177" i="2"/>
  <c r="C4172" i="2"/>
  <c r="C4171" i="2" s="1"/>
  <c r="C4169" i="2"/>
  <c r="C4167" i="2"/>
  <c r="C4161" i="2"/>
  <c r="C4157" i="2"/>
  <c r="C4152" i="2"/>
  <c r="C4148" i="2"/>
  <c r="C4146" i="2"/>
  <c r="C4132" i="2"/>
  <c r="C4127" i="2"/>
  <c r="C4116" i="2"/>
  <c r="C4115" i="2" s="1"/>
  <c r="C4113" i="2"/>
  <c r="C4111" i="2"/>
  <c r="C4109" i="2"/>
  <c r="C4096" i="2"/>
  <c r="C4091" i="2"/>
  <c r="C4080" i="2"/>
  <c r="C4074" i="2"/>
  <c r="C4072" i="2"/>
  <c r="C4069" i="2"/>
  <c r="C4067" i="2"/>
  <c r="C4065" i="2"/>
  <c r="C4061" i="2"/>
  <c r="C4047" i="2"/>
  <c r="C4042" i="2"/>
  <c r="C4031" i="2"/>
  <c r="C4030" i="2" s="1"/>
  <c r="C4028" i="2"/>
  <c r="C4022" i="2"/>
  <c r="C4009" i="2"/>
  <c r="C4004" i="2"/>
  <c r="C3946" i="2"/>
  <c r="C3929" i="2"/>
  <c r="C3924" i="2"/>
  <c r="C3913" i="2"/>
  <c r="C3910" i="2"/>
  <c r="C3908" i="2"/>
  <c r="C3888" i="2"/>
  <c r="C3887" i="2" s="1"/>
  <c r="C3875" i="2"/>
  <c r="C3869" i="2"/>
  <c r="C3848" i="2"/>
  <c r="C3839" i="2"/>
  <c r="C3837" i="2"/>
  <c r="C3825" i="2"/>
  <c r="C3820" i="2"/>
  <c r="C3809" i="2"/>
  <c r="C3801" i="2"/>
  <c r="C3797" i="2"/>
  <c r="C3793" i="2"/>
  <c r="C3779" i="2"/>
  <c r="C3761" i="2"/>
  <c r="C3751" i="2"/>
  <c r="C3748" i="2"/>
  <c r="C3737" i="2"/>
  <c r="C3723" i="2"/>
  <c r="C3707" i="2"/>
  <c r="C3698" i="2"/>
  <c r="C3690" i="2"/>
  <c r="C3687" i="2"/>
  <c r="C3684" i="2"/>
  <c r="C3680" i="2"/>
  <c r="C3665" i="2"/>
  <c r="C3660" i="2"/>
  <c r="C3649" i="2"/>
  <c r="C3645" i="2"/>
  <c r="C3642" i="2"/>
  <c r="C3640" i="2"/>
  <c r="C3633" i="2"/>
  <c r="C3630" i="2"/>
  <c r="C3627" i="2"/>
  <c r="C3620" i="2"/>
  <c r="C3608" i="2"/>
  <c r="C3603" i="2"/>
  <c r="C3591" i="2"/>
  <c r="C3588" i="2"/>
  <c r="C3578" i="2"/>
  <c r="C3577" i="2" s="1"/>
  <c r="C3575" i="2"/>
  <c r="C3573" i="2"/>
  <c r="C3553" i="2"/>
  <c r="C3548" i="2"/>
  <c r="C3536" i="2"/>
  <c r="C3531" i="2"/>
  <c r="C3520" i="2"/>
  <c r="C3519" i="2" s="1"/>
  <c r="C3517" i="2"/>
  <c r="C3515" i="2"/>
  <c r="C3509" i="2"/>
  <c r="C3499" i="2"/>
  <c r="C3497" i="2"/>
  <c r="C3484" i="2"/>
  <c r="C3479" i="2"/>
  <c r="C3468" i="2"/>
  <c r="C3466" i="2"/>
  <c r="C3453" i="2"/>
  <c r="C3448" i="2"/>
  <c r="C3437" i="2"/>
  <c r="C3432" i="2"/>
  <c r="C3421" i="2"/>
  <c r="C3416" i="2"/>
  <c r="C3386" i="2"/>
  <c r="C3375" i="2"/>
  <c r="C3373" i="2"/>
  <c r="C3370" i="2"/>
  <c r="C3358" i="2"/>
  <c r="C3353" i="2"/>
  <c r="C3342" i="2"/>
  <c r="C3336" i="2"/>
  <c r="C3335" i="2" s="1"/>
  <c r="C3325" i="2"/>
  <c r="C3320" i="2"/>
  <c r="C3309" i="2"/>
  <c r="C3304" i="2"/>
  <c r="C3303" i="2" s="1"/>
  <c r="C3294" i="2"/>
  <c r="C3289" i="2"/>
  <c r="C3278" i="2"/>
  <c r="C3273" i="2"/>
  <c r="C3272" i="2" s="1"/>
  <c r="C3261" i="2"/>
  <c r="C3256" i="2"/>
  <c r="C3245" i="2"/>
  <c r="C3240" i="2"/>
  <c r="C3239" i="2" s="1"/>
  <c r="C3237" i="2"/>
  <c r="C3225" i="2"/>
  <c r="C3220" i="2"/>
  <c r="C3209" i="2"/>
  <c r="C3204" i="2"/>
  <c r="C3192" i="2"/>
  <c r="C3187" i="2"/>
  <c r="C3176" i="2"/>
  <c r="C3167" i="2"/>
  <c r="C3156" i="2"/>
  <c r="C3151" i="2"/>
  <c r="C3140" i="2"/>
  <c r="C3133" i="2"/>
  <c r="C3132" i="2" s="1"/>
  <c r="C3116" i="2"/>
  <c r="C3100" i="2"/>
  <c r="C3099" i="2" s="1"/>
  <c r="C3097" i="2"/>
  <c r="C3095" i="2"/>
  <c r="C3092" i="2"/>
  <c r="C3078" i="2"/>
  <c r="C3073" i="2"/>
  <c r="C3062" i="2"/>
  <c r="C3061" i="2" s="1"/>
  <c r="C3059" i="2"/>
  <c r="C3058" i="2" s="1"/>
  <c r="C3044" i="2"/>
  <c r="C3039" i="2"/>
  <c r="C3028" i="2"/>
  <c r="C3010" i="2"/>
  <c r="C3005" i="2"/>
  <c r="C2994" i="2"/>
  <c r="C2989" i="2"/>
  <c r="C2988" i="2" s="1"/>
  <c r="C2986" i="2"/>
  <c r="C2977" i="2"/>
  <c r="C2972" i="2"/>
  <c r="C2961" i="2"/>
  <c r="C2956" i="2"/>
  <c r="C2942" i="2"/>
  <c r="C2931" i="2"/>
  <c r="C2926" i="2"/>
  <c r="C2924" i="2"/>
  <c r="C2921" i="2"/>
  <c r="C2908" i="2"/>
  <c r="C2902" i="2" s="1"/>
  <c r="C2892" i="2"/>
  <c r="C2887" i="2"/>
  <c r="C2875" i="2"/>
  <c r="C2870" i="2"/>
  <c r="C2859" i="2"/>
  <c r="C2843" i="2"/>
  <c r="C2838" i="2"/>
  <c r="C2827" i="2"/>
  <c r="C2810" i="2"/>
  <c r="C2805" i="2"/>
  <c r="C2794" i="2"/>
  <c r="C2789" i="2"/>
  <c r="C2788" i="2" s="1"/>
  <c r="C2776" i="2"/>
  <c r="C2771" i="2"/>
  <c r="C2760" i="2"/>
  <c r="C2755" i="2"/>
  <c r="C2754" i="2" s="1"/>
  <c r="C2744" i="2"/>
  <c r="C2739" i="2"/>
  <c r="C2724" i="2"/>
  <c r="C2712" i="2"/>
  <c r="C2707" i="2"/>
  <c r="C2696" i="2"/>
  <c r="C2691" i="2"/>
  <c r="C2689" i="2"/>
  <c r="C2686" i="2"/>
  <c r="C2675" i="2"/>
  <c r="C2670" i="2"/>
  <c r="C2659" i="2"/>
  <c r="C2654" i="2"/>
  <c r="C2652" i="2"/>
  <c r="C2649" i="2"/>
  <c r="C2637" i="2"/>
  <c r="C2632" i="2"/>
  <c r="C2621" i="2"/>
  <c r="C2616" i="2"/>
  <c r="C2614" i="2"/>
  <c r="C2611" i="2"/>
  <c r="C2608" i="2"/>
  <c r="C2596" i="2"/>
  <c r="C2591" i="2"/>
  <c r="C2580" i="2"/>
  <c r="C2575" i="2"/>
  <c r="C2564" i="2"/>
  <c r="C2559" i="2"/>
  <c r="C2548" i="2"/>
  <c r="C2535" i="2"/>
  <c r="C2530" i="2"/>
  <c r="C2519" i="2"/>
  <c r="C2514" i="2"/>
  <c r="C2502" i="2"/>
  <c r="C2497" i="2"/>
  <c r="C2486" i="2"/>
  <c r="C2481" i="2"/>
  <c r="C2470" i="2"/>
  <c r="C2465" i="2"/>
  <c r="C2454" i="2"/>
  <c r="C2448" i="2"/>
  <c r="C2447" i="2" s="1"/>
  <c r="C2437" i="2"/>
  <c r="C2432" i="2"/>
  <c r="C2418" i="2"/>
  <c r="C2409" i="2"/>
  <c r="C2404" i="2"/>
  <c r="C2393" i="2"/>
  <c r="C2388" i="2"/>
  <c r="C2375" i="2"/>
  <c r="C2370" i="2"/>
  <c r="C2355" i="2"/>
  <c r="C2352" i="2"/>
  <c r="C2348" i="2"/>
  <c r="C2344" i="2"/>
  <c r="C2333" i="2"/>
  <c r="C2328" i="2"/>
  <c r="C2317" i="2"/>
  <c r="C2312" i="2"/>
  <c r="C2309" i="2"/>
  <c r="C2306" i="2"/>
  <c r="C2293" i="2"/>
  <c r="C2288" i="2"/>
  <c r="C2277" i="2"/>
  <c r="C2274" i="2"/>
  <c r="C2271" i="2"/>
  <c r="C2269" i="2"/>
  <c r="C2250" i="2"/>
  <c r="C2239" i="2"/>
  <c r="C2234" i="2"/>
  <c r="C2231" i="2"/>
  <c r="C2228" i="2"/>
  <c r="C2225" i="2"/>
  <c r="C2209" i="2"/>
  <c r="C2204" i="2"/>
  <c r="C2193" i="2"/>
  <c r="C2187" i="2"/>
  <c r="C2184" i="2"/>
  <c r="C2178" i="2"/>
  <c r="C2175" i="2"/>
  <c r="C2173" i="2"/>
  <c r="C2159" i="2"/>
  <c r="C2154" i="2"/>
  <c r="C2143" i="2"/>
  <c r="C2140" i="2"/>
  <c r="C2137" i="2"/>
  <c r="C2134" i="2"/>
  <c r="C2130" i="2"/>
  <c r="C2127" i="2"/>
  <c r="C2114" i="2"/>
  <c r="C2098" i="2"/>
  <c r="C2081" i="2"/>
  <c r="C2076" i="2"/>
  <c r="C2047" i="2"/>
  <c r="C2036" i="2"/>
  <c r="C2030" i="2"/>
  <c r="C2029" i="2" s="1"/>
  <c r="C2027" i="2"/>
  <c r="C2016" i="2"/>
  <c r="C2011" i="2"/>
  <c r="C2000" i="2"/>
  <c r="C1994" i="2"/>
  <c r="C1993" i="2" s="1"/>
  <c r="C1983" i="2"/>
  <c r="C1978" i="2"/>
  <c r="C1967" i="2"/>
  <c r="C1962" i="2"/>
  <c r="C1960" i="2"/>
  <c r="C1957" i="2"/>
  <c r="C1946" i="2"/>
  <c r="C1941" i="2"/>
  <c r="C1920" i="2"/>
  <c r="C1915" i="2"/>
  <c r="C1904" i="2"/>
  <c r="C1902" i="2"/>
  <c r="C1899" i="2"/>
  <c r="C1897" i="2"/>
  <c r="C1886" i="2"/>
  <c r="C1881" i="2"/>
  <c r="C1870" i="2"/>
  <c r="C1869" i="2" s="1"/>
  <c r="C1854" i="2"/>
  <c r="C1838" i="2"/>
  <c r="C1837" i="2" s="1"/>
  <c r="C1835" i="2"/>
  <c r="C1829" i="2"/>
  <c r="C1815" i="2"/>
  <c r="C1804" i="2"/>
  <c r="C1803" i="2" s="1"/>
  <c r="C1801" i="2"/>
  <c r="C1799" i="2"/>
  <c r="C1784" i="2"/>
  <c r="C1779" i="2"/>
  <c r="C1768" i="2"/>
  <c r="C1767" i="2" s="1"/>
  <c r="C1765" i="2"/>
  <c r="C1763" i="2"/>
  <c r="C1752" i="2"/>
  <c r="C1747" i="2"/>
  <c r="C1736" i="2"/>
  <c r="C1735" i="2" s="1"/>
  <c r="C1733" i="2"/>
  <c r="C1718" i="2"/>
  <c r="C1702" i="2"/>
  <c r="C1701" i="2" s="1"/>
  <c r="C1699" i="2"/>
  <c r="C1697" i="2"/>
  <c r="C1694" i="2"/>
  <c r="C1682" i="2"/>
  <c r="C1677" i="2"/>
  <c r="C1665" i="2"/>
  <c r="C1664" i="2" s="1"/>
  <c r="C1662" i="2"/>
  <c r="C1660" i="2"/>
  <c r="C1648" i="2"/>
  <c r="C1643" i="2"/>
  <c r="C1633" i="2"/>
  <c r="C1632" i="2" s="1"/>
  <c r="C1630" i="2"/>
  <c r="C1629" i="2" s="1"/>
  <c r="C1614" i="2"/>
  <c r="C1603" i="2"/>
  <c r="C1602" i="2" s="1"/>
  <c r="C1600" i="2"/>
  <c r="C1597" i="2"/>
  <c r="C1585" i="2"/>
  <c r="C1580" i="2"/>
  <c r="C1569" i="2"/>
  <c r="C1568" i="2" s="1"/>
  <c r="C1566" i="2"/>
  <c r="C1564" i="2"/>
  <c r="C1554" i="2"/>
  <c r="C1549" i="2"/>
  <c r="C1538" i="2"/>
  <c r="C1536" i="2"/>
  <c r="C1508" i="2"/>
  <c r="C1507" i="2" s="1"/>
  <c r="C1504" i="2"/>
  <c r="C1501" i="2"/>
  <c r="C1500" i="2" s="1"/>
  <c r="C1498" i="2"/>
  <c r="C1485" i="2"/>
  <c r="C1480" i="2"/>
  <c r="C1469" i="2"/>
  <c r="C1460" i="2"/>
  <c r="C1447" i="2"/>
  <c r="C1442" i="2"/>
  <c r="C1430" i="2"/>
  <c r="C1425" i="2"/>
  <c r="C1420" i="2"/>
  <c r="C1417" i="2"/>
  <c r="C1388" i="2" s="1"/>
  <c r="C1372" i="2"/>
  <c r="C1369" i="2"/>
  <c r="C1359" i="2"/>
  <c r="C1354" i="2"/>
  <c r="C1343" i="2"/>
  <c r="C1342" i="2" s="1"/>
  <c r="C1340" i="2"/>
  <c r="C1337" i="2"/>
  <c r="C1324" i="2"/>
  <c r="C1319" i="2"/>
  <c r="C1308" i="2"/>
  <c r="C1306" i="2"/>
  <c r="C1303" i="2"/>
  <c r="C1280" i="2"/>
  <c r="C1269" i="2"/>
  <c r="C1266" i="2" s="1"/>
  <c r="C1264" i="2"/>
  <c r="C1261" i="2"/>
  <c r="C1250" i="2"/>
  <c r="C1245" i="2"/>
  <c r="C1234" i="2"/>
  <c r="C1233" i="2" s="1"/>
  <c r="C1231" i="2"/>
  <c r="C1225" i="2"/>
  <c r="C1211" i="2"/>
  <c r="C1206" i="2"/>
  <c r="C1195" i="2"/>
  <c r="C1191" i="2"/>
  <c r="C1173" i="2"/>
  <c r="C1142" i="2"/>
  <c r="C1131" i="2"/>
  <c r="C1130" i="2" s="1"/>
  <c r="C1128" i="2"/>
  <c r="C1125" i="2"/>
  <c r="C1108" i="2"/>
  <c r="C1103" i="2"/>
  <c r="C1092" i="2"/>
  <c r="C1091" i="2" s="1"/>
  <c r="C1088" i="2"/>
  <c r="C1084" i="2"/>
  <c r="C1079" i="2"/>
  <c r="C1068" i="2"/>
  <c r="C1066" i="2"/>
  <c r="C1063" i="2"/>
  <c r="C1058" i="2"/>
  <c r="C1042" i="2"/>
  <c r="C1026" i="2"/>
  <c r="C1025" i="2" s="1"/>
  <c r="C1023" i="2"/>
  <c r="C1020" i="2"/>
  <c r="C1018" i="2"/>
  <c r="C1015" i="2"/>
  <c r="C1009" i="2"/>
  <c r="C1005" i="2"/>
  <c r="C997" i="2"/>
  <c r="C980" i="2"/>
  <c r="C975" i="2"/>
  <c r="C964" i="2"/>
  <c r="C955" i="2"/>
  <c r="C949" i="2"/>
  <c r="C946" i="2"/>
  <c r="C943" i="2"/>
  <c r="C941" i="2"/>
  <c r="C926" i="2"/>
  <c r="C921" i="2"/>
  <c r="C910" i="2"/>
  <c r="C909" i="2" s="1"/>
  <c r="C907" i="2"/>
  <c r="C902" i="2"/>
  <c r="C889" i="2"/>
  <c r="C873" i="2"/>
  <c r="C868" i="2"/>
  <c r="C864" i="2"/>
  <c r="C851" i="2"/>
  <c r="C846" i="2"/>
  <c r="C835" i="2"/>
  <c r="C832" i="2"/>
  <c r="C823" i="2"/>
  <c r="C822" i="2" s="1"/>
  <c r="C820" i="2"/>
  <c r="C813" i="2"/>
  <c r="C806" i="2"/>
  <c r="C804" i="2"/>
  <c r="C791" i="2"/>
  <c r="C786" i="2"/>
  <c r="C775" i="2"/>
  <c r="C772" i="2"/>
  <c r="C754" i="2"/>
  <c r="C749" i="2"/>
  <c r="C738" i="2"/>
  <c r="C737" i="2" s="1"/>
  <c r="C735" i="2"/>
  <c r="C733" i="2"/>
  <c r="C718" i="2"/>
  <c r="C713" i="2"/>
  <c r="C703" i="2"/>
  <c r="C698" i="2"/>
  <c r="C693" i="2" s="1"/>
  <c r="C681" i="2"/>
  <c r="C676" i="2"/>
  <c r="C665" i="2"/>
  <c r="C660" i="2"/>
  <c r="C658" i="2"/>
  <c r="C655" i="2"/>
  <c r="C652" i="2"/>
  <c r="C642" i="2"/>
  <c r="C637" i="2"/>
  <c r="C626" i="2"/>
  <c r="C625" i="2" s="1"/>
  <c r="C623" i="2"/>
  <c r="C620" i="2"/>
  <c r="C605" i="2"/>
  <c r="C600" i="2"/>
  <c r="C589" i="2"/>
  <c r="C588" i="2" s="1"/>
  <c r="C586" i="2"/>
  <c r="C576" i="2"/>
  <c r="C572" i="2"/>
  <c r="C561" i="2"/>
  <c r="C560" i="2" s="1"/>
  <c r="C558" i="2"/>
  <c r="C556" i="2"/>
  <c r="C539" i="2"/>
  <c r="C538" i="2" s="1"/>
  <c r="C528" i="2"/>
  <c r="C527" i="2" s="1"/>
  <c r="C525" i="2"/>
  <c r="C512" i="2"/>
  <c r="C501" i="2"/>
  <c r="C500" i="2" s="1"/>
  <c r="C498" i="2"/>
  <c r="C481" i="2"/>
  <c r="C476" i="2"/>
  <c r="C465" i="2"/>
  <c r="C461" i="2"/>
  <c r="C458" i="2"/>
  <c r="C447" i="2"/>
  <c r="C442" i="2"/>
  <c r="C431" i="2"/>
  <c r="C430" i="2" s="1"/>
  <c r="C423" i="2"/>
  <c r="C422" i="2" s="1"/>
  <c r="C412" i="2"/>
  <c r="C410" i="2"/>
  <c r="C397" i="2"/>
  <c r="C394" i="2"/>
  <c r="C383" i="2"/>
  <c r="C382" i="2" s="1"/>
  <c r="C377" i="2"/>
  <c r="C375" i="2"/>
  <c r="C371" i="2"/>
  <c r="C367" i="2"/>
  <c r="C365" i="2"/>
  <c r="C362" i="2"/>
  <c r="C358" i="2"/>
  <c r="C356" i="2"/>
  <c r="C338" i="2"/>
  <c r="C333" i="2"/>
  <c r="C322" i="2"/>
  <c r="C321" i="2" s="1"/>
  <c r="C319" i="2"/>
  <c r="C317" i="2"/>
  <c r="C303" i="2"/>
  <c r="C298" i="2"/>
  <c r="C287" i="2"/>
  <c r="C286" i="2" s="1"/>
  <c r="C274" i="2"/>
  <c r="C269" i="2"/>
  <c r="C242" i="2"/>
  <c r="C231" i="2"/>
  <c r="C227" i="2"/>
  <c r="C216" i="2"/>
  <c r="C214" i="2"/>
  <c r="C200" i="2"/>
  <c r="C195" i="2"/>
  <c r="C184" i="2"/>
  <c r="C183" i="2" s="1"/>
  <c r="C181" i="2"/>
  <c r="C179" i="2"/>
  <c r="C167" i="2"/>
  <c r="C162" i="2"/>
  <c r="C151" i="2"/>
  <c r="C150" i="2" s="1"/>
  <c r="C148" i="2"/>
  <c r="C146" i="2"/>
  <c r="C144" i="2"/>
  <c r="C141" i="2"/>
  <c r="C138" i="2"/>
  <c r="C124" i="2"/>
  <c r="C119" i="2"/>
  <c r="C108" i="2"/>
  <c r="C107" i="2" s="1"/>
  <c r="C105" i="2"/>
  <c r="C103" i="2"/>
  <c r="C99" i="2"/>
  <c r="C96" i="2"/>
  <c r="C93" i="2"/>
  <c r="C90" i="2"/>
  <c r="C75" i="2"/>
  <c r="C70" i="2"/>
  <c r="C59" i="2"/>
  <c r="C58" i="2" s="1"/>
  <c r="C56" i="2"/>
  <c r="C4616" i="2" l="1"/>
  <c r="C948" i="2"/>
  <c r="C619" i="2"/>
  <c r="C3514" i="2"/>
  <c r="C3907" i="2"/>
  <c r="C433" i="2"/>
  <c r="C2268" i="2"/>
  <c r="C4166" i="2"/>
  <c r="C2688" i="2"/>
  <c r="C3530" i="2"/>
  <c r="C3689" i="2"/>
  <c r="C1548" i="2"/>
  <c r="C2129" i="2"/>
  <c r="C3819" i="2"/>
  <c r="C98" i="2"/>
  <c r="C974" i="2"/>
  <c r="C2227" i="2"/>
  <c r="C1959" i="2"/>
  <c r="C332" i="2"/>
  <c r="C3773" i="2"/>
  <c r="C4827" i="2"/>
  <c r="C785" i="2"/>
  <c r="C2010" i="2"/>
  <c r="C2287" i="2"/>
  <c r="C2651" i="2"/>
  <c r="C3632" i="2"/>
  <c r="C4271" i="2"/>
  <c r="C4352" i="2"/>
  <c r="C1479" i="2"/>
  <c r="C712" i="2"/>
  <c r="C2327" i="2"/>
  <c r="C4723" i="2"/>
  <c r="C1977" i="2"/>
  <c r="C4090" i="2"/>
  <c r="C4333" i="2"/>
  <c r="C4851" i="2"/>
  <c r="C1441" i="2"/>
  <c r="C3072" i="2"/>
  <c r="C4213" i="2"/>
  <c r="C4636" i="2"/>
  <c r="C4041" i="2"/>
  <c r="C920" i="2"/>
  <c r="C1205" i="2"/>
  <c r="C4187" i="2"/>
  <c r="C194" i="2"/>
  <c r="C316" i="2"/>
  <c r="C1535" i="2"/>
  <c r="C1540" i="2" s="1"/>
  <c r="C4415" i="2"/>
  <c r="C4482" i="2"/>
  <c r="C4659" i="2"/>
  <c r="C4747" i="2"/>
  <c r="C69" i="2"/>
  <c r="C1798" i="2"/>
  <c r="F637" i="2"/>
  <c r="F90" i="2"/>
  <c r="F138" i="2"/>
  <c r="F184" i="2"/>
  <c r="F322" i="2"/>
  <c r="F377" i="2"/>
  <c r="F431" i="2"/>
  <c r="F498" i="2"/>
  <c r="F749" i="2"/>
  <c r="F832" i="2"/>
  <c r="F1261" i="2"/>
  <c r="F1343" i="2"/>
  <c r="F1430" i="2"/>
  <c r="F1508" i="2"/>
  <c r="F1564" i="2"/>
  <c r="F1697" i="2"/>
  <c r="F1763" i="2"/>
  <c r="F1835" i="2"/>
  <c r="F1967" i="2"/>
  <c r="F2175" i="2"/>
  <c r="F2355" i="2"/>
  <c r="F2448" i="2"/>
  <c r="F2530" i="2"/>
  <c r="F2614" i="2"/>
  <c r="F2686" i="2"/>
  <c r="F2843" i="2"/>
  <c r="F2931" i="2"/>
  <c r="F3023" i="2"/>
  <c r="F3095" i="2"/>
  <c r="F3192" i="2"/>
  <c r="F3273" i="2"/>
  <c r="F3342" i="2"/>
  <c r="F3448" i="2"/>
  <c r="F3517" i="2"/>
  <c r="F3793" i="2"/>
  <c r="F4004" i="2"/>
  <c r="F4065" i="2"/>
  <c r="F4132" i="2"/>
  <c r="F4188" i="2"/>
  <c r="F4222" i="2"/>
  <c r="F4334" i="2"/>
  <c r="F4503" i="2"/>
  <c r="F4577" i="2"/>
  <c r="F4642" i="2"/>
  <c r="F4666" i="2"/>
  <c r="F4819" i="2"/>
  <c r="F4871" i="2"/>
  <c r="F93" i="2"/>
  <c r="F141" i="2"/>
  <c r="F195" i="2"/>
  <c r="F269" i="2"/>
  <c r="F333" i="2"/>
  <c r="F383" i="2"/>
  <c r="F442" i="2"/>
  <c r="F572" i="2"/>
  <c r="F642" i="2"/>
  <c r="F701" i="2"/>
  <c r="F754" i="2"/>
  <c r="F835" i="2"/>
  <c r="F921" i="2"/>
  <c r="F964" i="2"/>
  <c r="F1191" i="2"/>
  <c r="F1264" i="2"/>
  <c r="F1280" i="2"/>
  <c r="F1354" i="2"/>
  <c r="F1442" i="2"/>
  <c r="F1566" i="2"/>
  <c r="F1699" i="2"/>
  <c r="F1765" i="2"/>
  <c r="F1978" i="2"/>
  <c r="F2036" i="2"/>
  <c r="F2114" i="2"/>
  <c r="C2177" i="2"/>
  <c r="F2178" i="2"/>
  <c r="F2239" i="2"/>
  <c r="F2306" i="2"/>
  <c r="F2535" i="2"/>
  <c r="F2616" i="2"/>
  <c r="F2689" i="2"/>
  <c r="F2854" i="2"/>
  <c r="F2942" i="2"/>
  <c r="F3028" i="2"/>
  <c r="F3097" i="2"/>
  <c r="F3204" i="2"/>
  <c r="F3353" i="2"/>
  <c r="F3453" i="2"/>
  <c r="F3578" i="2"/>
  <c r="F3797" i="2"/>
  <c r="F3875" i="2"/>
  <c r="F4009" i="2"/>
  <c r="F4067" i="2"/>
  <c r="F4146" i="2"/>
  <c r="F4193" i="2"/>
  <c r="F4233" i="2"/>
  <c r="F4387" i="2"/>
  <c r="F4459" i="2"/>
  <c r="F4510" i="2"/>
  <c r="F4579" i="2"/>
  <c r="F4668" i="2"/>
  <c r="F4742" i="2"/>
  <c r="F4823" i="2"/>
  <c r="C4874" i="2"/>
  <c r="F144" i="2"/>
  <c r="F200" i="2"/>
  <c r="F274" i="2"/>
  <c r="F338" i="2"/>
  <c r="F394" i="2"/>
  <c r="F447" i="2"/>
  <c r="F576" i="2"/>
  <c r="F652" i="2"/>
  <c r="F703" i="2"/>
  <c r="F772" i="2"/>
  <c r="F846" i="2"/>
  <c r="F926" i="2"/>
  <c r="F975" i="2"/>
  <c r="F1026" i="2"/>
  <c r="F1092" i="2"/>
  <c r="F1267" i="2"/>
  <c r="F1359" i="2"/>
  <c r="F1447" i="2"/>
  <c r="F1838" i="2"/>
  <c r="F1915" i="2"/>
  <c r="F1983" i="2"/>
  <c r="F2047" i="2"/>
  <c r="F2127" i="2"/>
  <c r="F2184" i="2"/>
  <c r="F2250" i="2"/>
  <c r="F2309" i="2"/>
  <c r="F2370" i="2"/>
  <c r="F2454" i="2"/>
  <c r="F2621" i="2"/>
  <c r="F2771" i="2"/>
  <c r="F2859" i="2"/>
  <c r="F2956" i="2"/>
  <c r="F3039" i="2"/>
  <c r="F3209" i="2"/>
  <c r="F3358" i="2"/>
  <c r="F3463" i="2"/>
  <c r="F3520" i="2"/>
  <c r="F3588" i="2"/>
  <c r="F3801" i="2"/>
  <c r="F3877" i="2"/>
  <c r="F4022" i="2"/>
  <c r="F4148" i="2"/>
  <c r="F4207" i="2"/>
  <c r="F4238" i="2"/>
  <c r="F4398" i="2"/>
  <c r="F4464" i="2"/>
  <c r="F4582" i="2"/>
  <c r="F4679" i="2"/>
  <c r="F4745" i="2"/>
  <c r="F96" i="2"/>
  <c r="F146" i="2"/>
  <c r="F287" i="2"/>
  <c r="F356" i="2"/>
  <c r="F397" i="2"/>
  <c r="F458" i="2"/>
  <c r="F512" i="2"/>
  <c r="F586" i="2"/>
  <c r="F655" i="2"/>
  <c r="F713" i="2"/>
  <c r="F775" i="2"/>
  <c r="F851" i="2"/>
  <c r="F980" i="2"/>
  <c r="F1042" i="2"/>
  <c r="F1103" i="2"/>
  <c r="F1206" i="2"/>
  <c r="F1303" i="2"/>
  <c r="F1369" i="2"/>
  <c r="F1569" i="2"/>
  <c r="F1643" i="2"/>
  <c r="F1768" i="2"/>
  <c r="F1854" i="2"/>
  <c r="F1920" i="2"/>
  <c r="F2062" i="2"/>
  <c r="F2187" i="2"/>
  <c r="F2312" i="2"/>
  <c r="F2375" i="2"/>
  <c r="F2465" i="2"/>
  <c r="F2548" i="2"/>
  <c r="F2632" i="2"/>
  <c r="F2691" i="2"/>
  <c r="F2776" i="2"/>
  <c r="F2870" i="2"/>
  <c r="F2961" i="2"/>
  <c r="F3044" i="2"/>
  <c r="F3100" i="2"/>
  <c r="F3220" i="2"/>
  <c r="F3370" i="2"/>
  <c r="F3531" i="2"/>
  <c r="F3591" i="2"/>
  <c r="F3707" i="2"/>
  <c r="F3809" i="2"/>
  <c r="F3888" i="2"/>
  <c r="F4025" i="2"/>
  <c r="F4152" i="2"/>
  <c r="F4209" i="2"/>
  <c r="F4251" i="2"/>
  <c r="F4297" i="2"/>
  <c r="F4403" i="2"/>
  <c r="F4466" i="2"/>
  <c r="F4515" i="2"/>
  <c r="F4589" i="2"/>
  <c r="F4684" i="2"/>
  <c r="F4748" i="2"/>
  <c r="F4880" i="2"/>
  <c r="F99" i="2"/>
  <c r="F214" i="2"/>
  <c r="F410" i="2"/>
  <c r="F461" i="2"/>
  <c r="F589" i="2"/>
  <c r="F658" i="2"/>
  <c r="F718" i="2"/>
  <c r="F786" i="2"/>
  <c r="F943" i="2"/>
  <c r="F997" i="2"/>
  <c r="F1108" i="2"/>
  <c r="F1211" i="2"/>
  <c r="F1269" i="2"/>
  <c r="F1372" i="2"/>
  <c r="F1536" i="2"/>
  <c r="F1580" i="2"/>
  <c r="F1648" i="2"/>
  <c r="F1702" i="2"/>
  <c r="C1778" i="2"/>
  <c r="F1779" i="2"/>
  <c r="F1930" i="2"/>
  <c r="F1994" i="2"/>
  <c r="F2193" i="2"/>
  <c r="F2269" i="2"/>
  <c r="F2317" i="2"/>
  <c r="F2470" i="2"/>
  <c r="F2559" i="2"/>
  <c r="F2637" i="2"/>
  <c r="F2789" i="2"/>
  <c r="F2875" i="2"/>
  <c r="F2972" i="2"/>
  <c r="F3059" i="2"/>
  <c r="F3116" i="2"/>
  <c r="F3225" i="2"/>
  <c r="F3289" i="2"/>
  <c r="F3536" i="2"/>
  <c r="F3603" i="2"/>
  <c r="F3723" i="2"/>
  <c r="F3820" i="2"/>
  <c r="F4028" i="2"/>
  <c r="F4072" i="2"/>
  <c r="F4091" i="2"/>
  <c r="F4157" i="2"/>
  <c r="F4253" i="2"/>
  <c r="F4299" i="2"/>
  <c r="F4353" i="2"/>
  <c r="F4416" i="2"/>
  <c r="F4526" i="2"/>
  <c r="F4602" i="2"/>
  <c r="F4655" i="2"/>
  <c r="F4697" i="2"/>
  <c r="F4831" i="2"/>
  <c r="F4883" i="2"/>
  <c r="F216" i="2"/>
  <c r="F362" i="2"/>
  <c r="F412" i="2"/>
  <c r="F465" i="2"/>
  <c r="F528" i="2"/>
  <c r="F600" i="2"/>
  <c r="F660" i="2"/>
  <c r="F791" i="2"/>
  <c r="F868" i="2"/>
  <c r="F1058" i="2"/>
  <c r="F1122" i="2"/>
  <c r="F1308" i="2"/>
  <c r="F1375" i="2"/>
  <c r="F1480" i="2"/>
  <c r="F1585" i="2"/>
  <c r="F1660" i="2"/>
  <c r="F1718" i="2"/>
  <c r="F1784" i="2"/>
  <c r="F2076" i="2"/>
  <c r="F2134" i="2"/>
  <c r="F2204" i="2"/>
  <c r="F2328" i="2"/>
  <c r="F2393" i="2"/>
  <c r="F2481" i="2"/>
  <c r="F2564" i="2"/>
  <c r="F2649" i="2"/>
  <c r="F2696" i="2"/>
  <c r="F2887" i="2"/>
  <c r="F2977" i="2"/>
  <c r="F3133" i="2"/>
  <c r="F3237" i="2"/>
  <c r="F3294" i="2"/>
  <c r="F3375" i="2"/>
  <c r="F3468" i="2"/>
  <c r="F3608" i="2"/>
  <c r="F3825" i="2"/>
  <c r="F3908" i="2"/>
  <c r="F4074" i="2"/>
  <c r="F4096" i="2"/>
  <c r="F4161" i="2"/>
  <c r="F4211" i="2"/>
  <c r="F4256" i="2"/>
  <c r="F4358" i="2"/>
  <c r="F4418" i="2"/>
  <c r="F4611" i="2"/>
  <c r="F4657" i="2"/>
  <c r="F4750" i="2"/>
  <c r="F4836" i="2"/>
  <c r="F4887" i="2"/>
  <c r="F151" i="2"/>
  <c r="F298" i="2"/>
  <c r="F539" i="2"/>
  <c r="F605" i="2"/>
  <c r="F663" i="2"/>
  <c r="F804" i="2"/>
  <c r="F873" i="2"/>
  <c r="F1125" i="2"/>
  <c r="F1319" i="2"/>
  <c r="F1485" i="2"/>
  <c r="F1538" i="2"/>
  <c r="F1662" i="2"/>
  <c r="F1731" i="2"/>
  <c r="F1941" i="2"/>
  <c r="F2000" i="2"/>
  <c r="F2081" i="2"/>
  <c r="F2137" i="2"/>
  <c r="F2209" i="2"/>
  <c r="F2271" i="2"/>
  <c r="F2333" i="2"/>
  <c r="F2404" i="2"/>
  <c r="F2575" i="2"/>
  <c r="F2652" i="2"/>
  <c r="F2707" i="2"/>
  <c r="F2794" i="2"/>
  <c r="F2892" i="2"/>
  <c r="F2986" i="2"/>
  <c r="F3062" i="2"/>
  <c r="F3240" i="2"/>
  <c r="F3304" i="2"/>
  <c r="F3386" i="2"/>
  <c r="F3479" i="2"/>
  <c r="F3548" i="2"/>
  <c r="F3649" i="2"/>
  <c r="F3910" i="2"/>
  <c r="F4031" i="2"/>
  <c r="F4109" i="2"/>
  <c r="F4167" i="2"/>
  <c r="F4258" i="2"/>
  <c r="F4302" i="2"/>
  <c r="F4369" i="2"/>
  <c r="F4472" i="2"/>
  <c r="F4543" i="2"/>
  <c r="F4703" i="2"/>
  <c r="F4753" i="2"/>
  <c r="F4843" i="2"/>
  <c r="F56" i="2"/>
  <c r="F105" i="2"/>
  <c r="F162" i="2"/>
  <c r="F227" i="2"/>
  <c r="F303" i="2"/>
  <c r="F423" i="2"/>
  <c r="F620" i="2"/>
  <c r="F665" i="2"/>
  <c r="F806" i="2"/>
  <c r="F889" i="2"/>
  <c r="F946" i="2"/>
  <c r="F1005" i="2"/>
  <c r="F1066" i="2"/>
  <c r="F1128" i="2"/>
  <c r="F1231" i="2"/>
  <c r="F1324" i="2"/>
  <c r="F1417" i="2"/>
  <c r="F1466" i="2"/>
  <c r="F1498" i="2"/>
  <c r="F1600" i="2"/>
  <c r="F1733" i="2"/>
  <c r="F1870" i="2"/>
  <c r="F1946" i="2"/>
  <c r="F2011" i="2"/>
  <c r="F2093" i="2"/>
  <c r="F2225" i="2"/>
  <c r="F2409" i="2"/>
  <c r="F2580" i="2"/>
  <c r="F2712" i="2"/>
  <c r="F2805" i="2"/>
  <c r="F2908" i="2"/>
  <c r="F2989" i="2"/>
  <c r="F3073" i="2"/>
  <c r="F3151" i="2"/>
  <c r="F3484" i="2"/>
  <c r="F3553" i="2"/>
  <c r="F3660" i="2"/>
  <c r="F3837" i="2"/>
  <c r="F4042" i="2"/>
  <c r="F4077" i="2"/>
  <c r="F4169" i="2"/>
  <c r="F4214" i="2"/>
  <c r="F4313" i="2"/>
  <c r="F4371" i="2"/>
  <c r="F4483" i="2"/>
  <c r="F4545" i="2"/>
  <c r="F4706" i="2"/>
  <c r="F4755" i="2"/>
  <c r="F4852" i="2"/>
  <c r="F167" i="2"/>
  <c r="F231" i="2"/>
  <c r="F317" i="2"/>
  <c r="F428" i="2"/>
  <c r="F476" i="2"/>
  <c r="F676" i="2"/>
  <c r="F733" i="2"/>
  <c r="F813" i="2"/>
  <c r="F902" i="2"/>
  <c r="F949" i="2"/>
  <c r="F1009" i="2"/>
  <c r="F1068" i="2"/>
  <c r="F1469" i="2"/>
  <c r="F1665" i="2"/>
  <c r="F1881" i="2"/>
  <c r="F1957" i="2"/>
  <c r="F2016" i="2"/>
  <c r="F2143" i="2"/>
  <c r="F2228" i="2"/>
  <c r="F2277" i="2"/>
  <c r="F2344" i="2"/>
  <c r="F2418" i="2"/>
  <c r="F2497" i="2"/>
  <c r="F2591" i="2"/>
  <c r="F2654" i="2"/>
  <c r="F2724" i="2"/>
  <c r="F2810" i="2"/>
  <c r="F3078" i="2"/>
  <c r="F3156" i="2"/>
  <c r="F3416" i="2"/>
  <c r="F3665" i="2"/>
  <c r="F3748" i="2"/>
  <c r="F3839" i="2"/>
  <c r="F3924" i="2"/>
  <c r="F4047" i="2"/>
  <c r="F4080" i="2"/>
  <c r="F4113" i="2"/>
  <c r="F4217" i="2"/>
  <c r="F4272" i="2"/>
  <c r="F4318" i="2"/>
  <c r="F4421" i="2"/>
  <c r="F4621" i="2"/>
  <c r="F4660" i="2"/>
  <c r="F4708" i="2"/>
  <c r="F4766" i="2"/>
  <c r="F59" i="2"/>
  <c r="F108" i="2"/>
  <c r="F179" i="2"/>
  <c r="F367" i="2"/>
  <c r="F481" i="2"/>
  <c r="F623" i="2"/>
  <c r="F681" i="2"/>
  <c r="F820" i="2"/>
  <c r="F905" i="2"/>
  <c r="F955" i="2"/>
  <c r="F1015" i="2"/>
  <c r="F1079" i="2"/>
  <c r="F1131" i="2"/>
  <c r="F1420" i="2"/>
  <c r="F1501" i="2"/>
  <c r="F1549" i="2"/>
  <c r="F1603" i="2"/>
  <c r="F1677" i="2"/>
  <c r="F1804" i="2"/>
  <c r="F1886" i="2"/>
  <c r="F1960" i="2"/>
  <c r="F2027" i="2"/>
  <c r="F2154" i="2"/>
  <c r="F2288" i="2"/>
  <c r="F2502" i="2"/>
  <c r="F2596" i="2"/>
  <c r="F2659" i="2"/>
  <c r="F2739" i="2"/>
  <c r="F2921" i="2"/>
  <c r="F2994" i="2"/>
  <c r="F3167" i="2"/>
  <c r="F3245" i="2"/>
  <c r="F3320" i="2"/>
  <c r="F3421" i="2"/>
  <c r="F3499" i="2"/>
  <c r="F3573" i="2"/>
  <c r="F3751" i="2"/>
  <c r="F3848" i="2"/>
  <c r="F3929" i="2"/>
  <c r="F4219" i="2"/>
  <c r="F4277" i="2"/>
  <c r="F4377" i="2"/>
  <c r="F4432" i="2"/>
  <c r="F4548" i="2"/>
  <c r="F4624" i="2"/>
  <c r="F4711" i="2"/>
  <c r="F4793" i="2"/>
  <c r="F70" i="2"/>
  <c r="F119" i="2"/>
  <c r="F181" i="2"/>
  <c r="F242" i="2"/>
  <c r="F319" i="2"/>
  <c r="F371" i="2"/>
  <c r="F558" i="2"/>
  <c r="F907" i="2"/>
  <c r="F1018" i="2"/>
  <c r="F1084" i="2"/>
  <c r="F1142" i="2"/>
  <c r="F1245" i="2"/>
  <c r="F1425" i="2"/>
  <c r="F1504" i="2"/>
  <c r="F1554" i="2"/>
  <c r="F1614" i="2"/>
  <c r="F1682" i="2"/>
  <c r="F1747" i="2"/>
  <c r="F1815" i="2"/>
  <c r="F1897" i="2"/>
  <c r="F2098" i="2"/>
  <c r="F2159" i="2"/>
  <c r="F2231" i="2"/>
  <c r="F2293" i="2"/>
  <c r="F2348" i="2"/>
  <c r="F2432" i="2"/>
  <c r="F2514" i="2"/>
  <c r="F2608" i="2"/>
  <c r="F2670" i="2"/>
  <c r="F2744" i="2"/>
  <c r="F2924" i="2"/>
  <c r="F3005" i="2"/>
  <c r="F3092" i="2"/>
  <c r="F3256" i="2"/>
  <c r="F3325" i="2"/>
  <c r="F3432" i="2"/>
  <c r="F3509" i="2"/>
  <c r="F3575" i="2"/>
  <c r="F3943" i="2"/>
  <c r="F4116" i="2"/>
  <c r="F4172" i="2"/>
  <c r="F4289" i="2"/>
  <c r="F4437" i="2"/>
  <c r="F4559" i="2"/>
  <c r="F4626" i="2"/>
  <c r="F4663" i="2"/>
  <c r="F4713" i="2"/>
  <c r="F4724" i="2"/>
  <c r="F4813" i="2"/>
  <c r="F4862" i="2"/>
  <c r="F75" i="2"/>
  <c r="F124" i="2"/>
  <c r="F375" i="2"/>
  <c r="F496" i="2"/>
  <c r="F626" i="2"/>
  <c r="F698" i="2"/>
  <c r="F738" i="2"/>
  <c r="F823" i="2"/>
  <c r="F958" i="2"/>
  <c r="F1020" i="2"/>
  <c r="F1173" i="2"/>
  <c r="F1250" i="2"/>
  <c r="F1428" i="2"/>
  <c r="F1630" i="2"/>
  <c r="F1694" i="2"/>
  <c r="F1752" i="2"/>
  <c r="F1829" i="2"/>
  <c r="F1899" i="2"/>
  <c r="F1962" i="2"/>
  <c r="F2030" i="2"/>
  <c r="F2173" i="2"/>
  <c r="F2234" i="2"/>
  <c r="F2352" i="2"/>
  <c r="F2437" i="2"/>
  <c r="F2611" i="2"/>
  <c r="F2675" i="2"/>
  <c r="F2755" i="2"/>
  <c r="F2838" i="2"/>
  <c r="F2926" i="2"/>
  <c r="F3010" i="2"/>
  <c r="F3187" i="2"/>
  <c r="F3261" i="2"/>
  <c r="F3336" i="2"/>
  <c r="F3437" i="2"/>
  <c r="F3515" i="2"/>
  <c r="F3687" i="2"/>
  <c r="F3779" i="2"/>
  <c r="F3869" i="2"/>
  <c r="F3946" i="2"/>
  <c r="F4061" i="2"/>
  <c r="F4127" i="2"/>
  <c r="F4177" i="2"/>
  <c r="F4293" i="2"/>
  <c r="F4382" i="2"/>
  <c r="F4453" i="2"/>
  <c r="F4564" i="2"/>
  <c r="F4637" i="2"/>
  <c r="F4729" i="2"/>
  <c r="F4816" i="2"/>
  <c r="F4865" i="2"/>
  <c r="C3038" i="2"/>
  <c r="C49" i="2"/>
  <c r="C883" i="2"/>
  <c r="C1279" i="2"/>
  <c r="C1374" i="2"/>
  <c r="C3339" i="2"/>
  <c r="C3736" i="2"/>
  <c r="C4945" i="2"/>
  <c r="C3203" i="2"/>
  <c r="C4160" i="2"/>
  <c r="C4947" i="2"/>
  <c r="C2955" i="2"/>
  <c r="C3733" i="2"/>
  <c r="C901" i="2"/>
  <c r="C524" i="2"/>
  <c r="C2233" i="2"/>
  <c r="C2417" i="2"/>
  <c r="C2723" i="2"/>
  <c r="C2886" i="2"/>
  <c r="C3686" i="2"/>
  <c r="C4905" i="2"/>
  <c r="C4950" i="2"/>
  <c r="C4949" i="2" s="1"/>
  <c r="C834" i="2"/>
  <c r="C957" i="2"/>
  <c r="C2420" i="2"/>
  <c r="C3369" i="2"/>
  <c r="C3760" i="2"/>
  <c r="C3912" i="2"/>
  <c r="C4260" i="2"/>
  <c r="C4908" i="2"/>
  <c r="C774" i="2"/>
  <c r="C1022" i="2"/>
  <c r="C1087" i="2"/>
  <c r="C1503" i="2"/>
  <c r="C2513" i="2"/>
  <c r="C1190" i="2"/>
  <c r="C1263" i="2"/>
  <c r="C1929" i="2"/>
  <c r="C2186" i="2"/>
  <c r="C2354" i="2"/>
  <c r="C4932" i="2"/>
  <c r="C945" i="2"/>
  <c r="C3434" i="2"/>
  <c r="C2574" i="2"/>
  <c r="C4468" i="2"/>
  <c r="C1194" i="2"/>
  <c r="C3942" i="2"/>
  <c r="C1036" i="2"/>
  <c r="C2311" i="2"/>
  <c r="C3700" i="2"/>
  <c r="C3945" i="2"/>
  <c r="C4899" i="2"/>
  <c r="C2480" i="2"/>
  <c r="C3629" i="2"/>
  <c r="C2136" i="2"/>
  <c r="C3703" i="2"/>
  <c r="C2387" i="2"/>
  <c r="C2545" i="2"/>
  <c r="C3558" i="2"/>
  <c r="C3717" i="2"/>
  <c r="C4942" i="2"/>
  <c r="C4941" i="2" s="1"/>
  <c r="C1371" i="2"/>
  <c r="C1459" i="2"/>
  <c r="C2853" i="2"/>
  <c r="C3022" i="2"/>
  <c r="C3431" i="2"/>
  <c r="C3508" i="2"/>
  <c r="C140" i="2"/>
  <c r="C95" i="2"/>
  <c r="C241" i="2"/>
  <c r="C4376" i="2"/>
  <c r="C1696" i="2"/>
  <c r="C2108" i="2"/>
  <c r="C1849" i="2"/>
  <c r="C3796" i="2"/>
  <c r="C2856" i="2"/>
  <c r="C2369" i="2"/>
  <c r="C3851" i="2"/>
  <c r="C4339" i="2"/>
  <c r="C3659" i="2"/>
  <c r="C3805" i="2"/>
  <c r="C1563" i="2"/>
  <c r="C460" i="2"/>
  <c r="C4463" i="2"/>
  <c r="C4507" i="2"/>
  <c r="C4882" i="2"/>
  <c r="C1057" i="2"/>
  <c r="C3372" i="2"/>
  <c r="C2610" i="2"/>
  <c r="C662" i="2"/>
  <c r="C3150" i="2"/>
  <c r="C4255" i="2"/>
  <c r="C3415" i="2"/>
  <c r="C2403" i="2"/>
  <c r="C3352" i="2"/>
  <c r="C1746" i="2"/>
  <c r="C828" i="2"/>
  <c r="C3864" i="2"/>
  <c r="C3569" i="2"/>
  <c r="C1730" i="2"/>
  <c r="C1676" i="2"/>
  <c r="C1102" i="2"/>
  <c r="C4623" i="2"/>
  <c r="C1427" i="2"/>
  <c r="C1914" i="2"/>
  <c r="C2991" i="2"/>
  <c r="C700" i="2"/>
  <c r="C768" i="2"/>
  <c r="C748" i="2"/>
  <c r="C226" i="2"/>
  <c r="C297" i="2"/>
  <c r="C161" i="2"/>
  <c r="C2236" i="2"/>
  <c r="C1297" i="2"/>
  <c r="C1596" i="2"/>
  <c r="C1659" i="2"/>
  <c r="C2770" i="2"/>
  <c r="C4833" i="2"/>
  <c r="C1997" i="2"/>
  <c r="C143" i="2"/>
  <c r="C2483" i="2"/>
  <c r="C3025" i="2"/>
  <c r="C3447" i="2"/>
  <c r="C2305" i="2"/>
  <c r="C3306" i="2"/>
  <c r="C2431" i="2"/>
  <c r="C1613" i="2"/>
  <c r="C2529" i="2"/>
  <c r="C2153" i="2"/>
  <c r="C2920" i="2"/>
  <c r="C441" i="2"/>
  <c r="C467" i="2" s="1"/>
  <c r="C863" i="2"/>
  <c r="C2046" i="2"/>
  <c r="C4024" i="2"/>
  <c r="C4232" i="2"/>
  <c r="C4752" i="2"/>
  <c r="C178" i="2"/>
  <c r="C3644" i="2"/>
  <c r="C1078" i="2"/>
  <c r="C3385" i="2"/>
  <c r="C268" i="2"/>
  <c r="C289" i="2" s="1"/>
  <c r="C732" i="2"/>
  <c r="C740" i="2" s="1"/>
  <c r="C1172" i="2"/>
  <c r="C1762" i="2"/>
  <c r="C2033" i="2"/>
  <c r="C2971" i="2"/>
  <c r="C3094" i="2"/>
  <c r="C4071" i="2"/>
  <c r="C4397" i="2"/>
  <c r="C4456" i="2"/>
  <c r="C3172" i="2"/>
  <c r="C636" i="2"/>
  <c r="C1305" i="2"/>
  <c r="C409" i="2"/>
  <c r="C1318" i="2"/>
  <c r="C1880" i="2"/>
  <c r="C1940" i="2"/>
  <c r="C2656" i="2"/>
  <c r="C3319" i="2"/>
  <c r="C654" i="2"/>
  <c r="C1336" i="2"/>
  <c r="C2869" i="2"/>
  <c r="C3206" i="2"/>
  <c r="C3465" i="2"/>
  <c r="C4512" i="2"/>
  <c r="C599" i="2"/>
  <c r="C2941" i="2"/>
  <c r="C2189" i="2"/>
  <c r="C4678" i="2"/>
  <c r="C370" i="2"/>
  <c r="C845" i="2"/>
  <c r="C1964" i="2"/>
  <c r="C2496" i="2"/>
  <c r="C3275" i="2"/>
  <c r="C3587" i="2"/>
  <c r="C4174" i="2"/>
  <c r="C4604" i="2"/>
  <c r="C4818" i="2"/>
  <c r="C213" i="2"/>
  <c r="C675" i="2"/>
  <c r="C960" i="2"/>
  <c r="C1014" i="2"/>
  <c r="C1124" i="2"/>
  <c r="C1227" i="2"/>
  <c r="C2757" i="2"/>
  <c r="C2824" i="2"/>
  <c r="C3288" i="2"/>
  <c r="C3747" i="2"/>
  <c r="C4384" i="2"/>
  <c r="C4542" i="2"/>
  <c r="C4864" i="2"/>
  <c r="C393" i="2"/>
  <c r="C1353" i="2"/>
  <c r="C1831" i="2"/>
  <c r="C2095" i="2"/>
  <c r="C2139" i="2"/>
  <c r="C2203" i="2"/>
  <c r="C2249" i="2"/>
  <c r="C2347" i="2"/>
  <c r="C2464" i="2"/>
  <c r="C2590" i="2"/>
  <c r="C2706" i="2"/>
  <c r="C2958" i="2"/>
  <c r="C3255" i="2"/>
  <c r="C3874" i="2"/>
  <c r="C4108" i="2"/>
  <c r="C511" i="2"/>
  <c r="C571" i="2"/>
  <c r="C1065" i="2"/>
  <c r="C1465" i="2"/>
  <c r="C2837" i="2"/>
  <c r="C4003" i="2"/>
  <c r="C4312" i="2"/>
  <c r="C1419" i="2"/>
  <c r="C3137" i="2"/>
  <c r="C364" i="2"/>
  <c r="C870" i="2"/>
  <c r="C1579" i="2"/>
  <c r="C1642" i="2"/>
  <c r="C2669" i="2"/>
  <c r="C2738" i="2"/>
  <c r="C2791" i="2"/>
  <c r="C3219" i="2"/>
  <c r="C4126" i="2"/>
  <c r="C1896" i="2"/>
  <c r="C2314" i="2"/>
  <c r="C4558" i="2"/>
  <c r="C4705" i="2"/>
  <c r="C475" i="2"/>
  <c r="C2273" i="2"/>
  <c r="C2558" i="2"/>
  <c r="C2618" i="2"/>
  <c r="C2804" i="2"/>
  <c r="C2928" i="2"/>
  <c r="C4379" i="2"/>
  <c r="C4431" i="2"/>
  <c r="C4710" i="2"/>
  <c r="C1141" i="2"/>
  <c r="C1164" i="2" s="1"/>
  <c r="C1244" i="2"/>
  <c r="C1814" i="2"/>
  <c r="C1901" i="2"/>
  <c r="C2631" i="2"/>
  <c r="C3478" i="2"/>
  <c r="C4665" i="2"/>
  <c r="C2075" i="2"/>
  <c r="C4765" i="2"/>
  <c r="C118" i="2"/>
  <c r="C495" i="2"/>
  <c r="C555" i="2"/>
  <c r="C563" i="2" s="1"/>
  <c r="C904" i="2"/>
  <c r="C1004" i="2"/>
  <c r="C2390" i="2"/>
  <c r="C2451" i="2"/>
  <c r="C2516" i="2"/>
  <c r="C2577" i="2"/>
  <c r="C2693" i="2"/>
  <c r="C2889" i="2"/>
  <c r="C3004" i="2"/>
  <c r="C3110" i="2"/>
  <c r="C3186" i="2"/>
  <c r="C3242" i="2"/>
  <c r="C3602" i="2"/>
  <c r="C3923" i="2"/>
  <c r="C4076" i="2"/>
  <c r="C4296" i="2"/>
  <c r="C4304" i="2" s="1"/>
  <c r="C1271" i="2" l="1"/>
  <c r="C3739" i="2"/>
  <c r="C3651" i="2"/>
  <c r="C1433" i="2"/>
  <c r="C4344" i="2"/>
  <c r="C1932" i="2"/>
  <c r="C1094" i="2"/>
  <c r="C1704" i="2"/>
  <c r="C414" i="2"/>
  <c r="C503" i="2"/>
  <c r="C4517" i="2"/>
  <c r="C1345" i="2"/>
  <c r="C3580" i="2"/>
  <c r="C244" i="2"/>
  <c r="C1197" i="2"/>
  <c r="C1070" i="2"/>
  <c r="C218" i="2"/>
  <c r="C3102" i="2"/>
  <c r="C4224" i="2"/>
  <c r="C2550" i="2"/>
  <c r="C2279" i="2"/>
  <c r="C4082" i="2"/>
  <c r="C1310" i="2"/>
  <c r="C4670" i="2"/>
  <c r="C1510" i="2"/>
  <c r="F636" i="2"/>
  <c r="F4076" i="2"/>
  <c r="F1479" i="2"/>
  <c r="F3385" i="2"/>
  <c r="F2390" i="2"/>
  <c r="F4221" i="2"/>
  <c r="F3186" i="2"/>
  <c r="F4879" i="2"/>
  <c r="F1244" i="2"/>
  <c r="F2618" i="2"/>
  <c r="F3530" i="2"/>
  <c r="F1642" i="2"/>
  <c r="F4171" i="2"/>
  <c r="F4636" i="2"/>
  <c r="F2249" i="2"/>
  <c r="F4542" i="2"/>
  <c r="F1124" i="2"/>
  <c r="F3587" i="2"/>
  <c r="F2189" i="2"/>
  <c r="F2656" i="2"/>
  <c r="F1762" i="2"/>
  <c r="F1078" i="2"/>
  <c r="F1869" i="2"/>
  <c r="F2431" i="2"/>
  <c r="F143" i="2"/>
  <c r="F1837" i="2"/>
  <c r="F1730" i="2"/>
  <c r="F2988" i="2"/>
  <c r="F662" i="2"/>
  <c r="F1057" i="2"/>
  <c r="F3796" i="2"/>
  <c r="F95" i="2"/>
  <c r="F3022" i="2"/>
  <c r="F3717" i="2"/>
  <c r="F2136" i="2"/>
  <c r="F2311" i="2"/>
  <c r="F4916" i="2"/>
  <c r="F2513" i="2"/>
  <c r="F3686" i="2"/>
  <c r="F2955" i="2"/>
  <c r="F3339" i="2"/>
  <c r="F3110" i="2"/>
  <c r="F1141" i="2"/>
  <c r="F2558" i="2"/>
  <c r="F2314" i="2"/>
  <c r="F1579" i="2"/>
  <c r="F4041" i="2"/>
  <c r="F4301" i="2"/>
  <c r="F2203" i="2"/>
  <c r="F1014" i="2"/>
  <c r="F1205" i="2"/>
  <c r="F2227" i="2"/>
  <c r="F4482" i="2"/>
  <c r="F1266" i="2"/>
  <c r="F1997" i="2"/>
  <c r="F1659" i="2"/>
  <c r="F1977" i="2"/>
  <c r="F2403" i="2"/>
  <c r="F460" i="2"/>
  <c r="F3773" i="2"/>
  <c r="F140" i="2"/>
  <c r="F2853" i="2"/>
  <c r="F3558" i="2"/>
  <c r="F3434" i="2"/>
  <c r="F1503" i="2"/>
  <c r="F3369" i="2"/>
  <c r="F2886" i="2"/>
  <c r="F1374" i="2"/>
  <c r="F3478" i="2"/>
  <c r="F2139" i="2"/>
  <c r="F712" i="2"/>
  <c r="F1940" i="2"/>
  <c r="F1172" i="2"/>
  <c r="F3644" i="2"/>
  <c r="F863" i="2"/>
  <c r="F2305" i="2"/>
  <c r="F1342" i="2"/>
  <c r="F107" i="2"/>
  <c r="F297" i="2"/>
  <c r="F1102" i="2"/>
  <c r="F3907" i="2"/>
  <c r="F2545" i="2"/>
  <c r="F1036" i="2"/>
  <c r="F945" i="2"/>
  <c r="F2723" i="2"/>
  <c r="F1279" i="2"/>
  <c r="F588" i="2"/>
  <c r="F3038" i="2"/>
  <c r="F4090" i="2"/>
  <c r="F3132" i="2"/>
  <c r="F675" i="2"/>
  <c r="F1880" i="2"/>
  <c r="F4702" i="2"/>
  <c r="F1130" i="2"/>
  <c r="F178" i="2"/>
  <c r="F693" i="2"/>
  <c r="F737" i="2"/>
  <c r="F1297" i="2"/>
  <c r="F161" i="2"/>
  <c r="F226" i="2"/>
  <c r="F1676" i="2"/>
  <c r="F4420" i="2"/>
  <c r="F4882" i="2"/>
  <c r="F2108" i="2"/>
  <c r="F1371" i="2"/>
  <c r="F4932" i="2"/>
  <c r="F2417" i="2"/>
  <c r="F2061" i="2"/>
  <c r="F2177" i="2"/>
  <c r="F69" i="2"/>
  <c r="F785" i="2"/>
  <c r="F1896" i="2"/>
  <c r="F654" i="2"/>
  <c r="F2889" i="2"/>
  <c r="F555" i="2"/>
  <c r="F2287" i="2"/>
  <c r="F4431" i="2"/>
  <c r="F2010" i="2"/>
  <c r="F316" i="2"/>
  <c r="F870" i="2"/>
  <c r="F1831" i="2"/>
  <c r="F3288" i="2"/>
  <c r="F619" i="2"/>
  <c r="F599" i="2"/>
  <c r="F183" i="2"/>
  <c r="F1664" i="2"/>
  <c r="F4456" i="2"/>
  <c r="F732" i="2"/>
  <c r="F625" i="2"/>
  <c r="F1091" i="2"/>
  <c r="F1701" i="2"/>
  <c r="F4213" i="2"/>
  <c r="F2788" i="2"/>
  <c r="F4507" i="2"/>
  <c r="F2354" i="2"/>
  <c r="F2233" i="2"/>
  <c r="F4160" i="2"/>
  <c r="F2820" i="2"/>
  <c r="F1004" i="2"/>
  <c r="F3061" i="2"/>
  <c r="F2273" i="2"/>
  <c r="F4003" i="2"/>
  <c r="F3887" i="2"/>
  <c r="F3004" i="2"/>
  <c r="F4710" i="2"/>
  <c r="F2837" i="2"/>
  <c r="F2941" i="2"/>
  <c r="F2693" i="2"/>
  <c r="F495" i="2"/>
  <c r="F364" i="2"/>
  <c r="F1465" i="2"/>
  <c r="F3255" i="2"/>
  <c r="F1353" i="2"/>
  <c r="F430" i="2"/>
  <c r="F1568" i="2"/>
  <c r="F4512" i="2"/>
  <c r="F17" i="2"/>
  <c r="F1602" i="2"/>
  <c r="F4397" i="2"/>
  <c r="F268" i="2"/>
  <c r="F441" i="2"/>
  <c r="F2529" i="2"/>
  <c r="F3447" i="2"/>
  <c r="F748" i="2"/>
  <c r="F2991" i="2"/>
  <c r="F3569" i="2"/>
  <c r="F3415" i="2"/>
  <c r="F2610" i="2"/>
  <c r="F4463" i="2"/>
  <c r="F2369" i="2"/>
  <c r="F538" i="2"/>
  <c r="F2480" i="2"/>
  <c r="F3942" i="2"/>
  <c r="F2186" i="2"/>
  <c r="F774" i="2"/>
  <c r="F957" i="2"/>
  <c r="F4525" i="2"/>
  <c r="F321" i="2"/>
  <c r="F4665" i="2"/>
  <c r="F904" i="2"/>
  <c r="F1959" i="2"/>
  <c r="F4108" i="2"/>
  <c r="F2496" i="2"/>
  <c r="F2631" i="2"/>
  <c r="F1025" i="2"/>
  <c r="F3874" i="2"/>
  <c r="F2095" i="2"/>
  <c r="F3747" i="2"/>
  <c r="F2577" i="2"/>
  <c r="F118" i="2"/>
  <c r="F1814" i="2"/>
  <c r="F4187" i="2"/>
  <c r="F4471" i="2"/>
  <c r="F1065" i="2"/>
  <c r="F3072" i="2"/>
  <c r="F213" i="2"/>
  <c r="F4271" i="2"/>
  <c r="F3462" i="2"/>
  <c r="F1318" i="2"/>
  <c r="F150" i="2"/>
  <c r="F4752" i="2"/>
  <c r="F2920" i="2"/>
  <c r="F3239" i="2"/>
  <c r="F2236" i="2"/>
  <c r="F768" i="2"/>
  <c r="F1427" i="2"/>
  <c r="F3864" i="2"/>
  <c r="F3372" i="2"/>
  <c r="F422" i="2"/>
  <c r="F252" i="2"/>
  <c r="F1929" i="2"/>
  <c r="F834" i="2"/>
  <c r="F3203" i="2"/>
  <c r="F194" i="2"/>
  <c r="F3303" i="2"/>
  <c r="F4296" i="2"/>
  <c r="F4765" i="2"/>
  <c r="F1548" i="2"/>
  <c r="F475" i="2"/>
  <c r="F4126" i="2"/>
  <c r="F3272" i="2"/>
  <c r="F920" i="2"/>
  <c r="F2958" i="2"/>
  <c r="F1865" i="2"/>
  <c r="F4818" i="2"/>
  <c r="F845" i="2"/>
  <c r="F3465" i="2"/>
  <c r="F3319" i="2"/>
  <c r="F409" i="2"/>
  <c r="F4071" i="2"/>
  <c r="F58" i="2"/>
  <c r="F2327" i="2"/>
  <c r="F3025" i="2"/>
  <c r="F700" i="2"/>
  <c r="F2447" i="2"/>
  <c r="F828" i="2"/>
  <c r="F4255" i="2"/>
  <c r="F1563" i="2"/>
  <c r="F2029" i="2"/>
  <c r="F4942" i="2"/>
  <c r="F4950" i="2"/>
  <c r="F1388" i="2"/>
  <c r="F3219" i="2"/>
  <c r="F571" i="2"/>
  <c r="F393" i="2"/>
  <c r="F4604" i="2"/>
  <c r="F370" i="2"/>
  <c r="F3206" i="2"/>
  <c r="F1507" i="2"/>
  <c r="F4030" i="2"/>
  <c r="F3094" i="2"/>
  <c r="F2153" i="2"/>
  <c r="F2688" i="2"/>
  <c r="F4115" i="2"/>
  <c r="F948" i="2"/>
  <c r="F3335" i="2"/>
  <c r="F4899" i="2"/>
  <c r="F1263" i="2"/>
  <c r="F4908" i="2"/>
  <c r="F4905" i="2"/>
  <c r="F2791" i="2"/>
  <c r="F4352" i="2"/>
  <c r="F1305" i="2"/>
  <c r="F2971" i="2"/>
  <c r="F2268" i="2"/>
  <c r="F4024" i="2"/>
  <c r="F974" i="2"/>
  <c r="F4659" i="2"/>
  <c r="F4415" i="2"/>
  <c r="F3851" i="2"/>
  <c r="F527" i="2"/>
  <c r="F1696" i="2"/>
  <c r="F3508" i="2"/>
  <c r="F2574" i="2"/>
  <c r="F1190" i="2"/>
  <c r="F901" i="2"/>
  <c r="F822" i="2"/>
  <c r="F4744" i="2"/>
  <c r="F1778" i="2"/>
  <c r="F2706" i="2"/>
  <c r="F4232" i="2"/>
  <c r="F4333" i="2"/>
  <c r="F98" i="2"/>
  <c r="F511" i="2"/>
  <c r="F2869" i="2"/>
  <c r="F3602" i="2"/>
  <c r="F2092" i="2"/>
  <c r="F332" i="2"/>
  <c r="F3058" i="2"/>
  <c r="F2928" i="2"/>
  <c r="F4705" i="2"/>
  <c r="F2738" i="2"/>
  <c r="F4547" i="2"/>
  <c r="F4723" i="2"/>
  <c r="F2464" i="2"/>
  <c r="F4864" i="2"/>
  <c r="F1227" i="2"/>
  <c r="F4174" i="2"/>
  <c r="F4678" i="2"/>
  <c r="F2129" i="2"/>
  <c r="F4166" i="2"/>
  <c r="F2651" i="2"/>
  <c r="F1803" i="2"/>
  <c r="F2046" i="2"/>
  <c r="F382" i="2"/>
  <c r="F3099" i="2"/>
  <c r="F1746" i="2"/>
  <c r="F3150" i="2"/>
  <c r="F3805" i="2"/>
  <c r="F2856" i="2"/>
  <c r="F1849" i="2"/>
  <c r="F4376" i="2"/>
  <c r="F3431" i="2"/>
  <c r="F3703" i="2"/>
  <c r="F3945" i="2"/>
  <c r="F3514" i="2"/>
  <c r="F2451" i="2"/>
  <c r="F3923" i="2"/>
  <c r="F2075" i="2"/>
  <c r="F3577" i="2"/>
  <c r="F1419" i="2"/>
  <c r="F2590" i="2"/>
  <c r="F3242" i="2"/>
  <c r="F1767" i="2"/>
  <c r="F2804" i="2"/>
  <c r="F4558" i="2"/>
  <c r="F2669" i="2"/>
  <c r="F4312" i="2"/>
  <c r="F4502" i="2"/>
  <c r="F2347" i="2"/>
  <c r="F4747" i="2"/>
  <c r="F3819" i="2"/>
  <c r="F2754" i="2"/>
  <c r="F3519" i="2"/>
  <c r="F286" i="2"/>
  <c r="F2033" i="2"/>
  <c r="F1629" i="2"/>
  <c r="F1993" i="2"/>
  <c r="F1613" i="2"/>
  <c r="F1535" i="2"/>
  <c r="F2770" i="2"/>
  <c r="F4851" i="2"/>
  <c r="F1914" i="2"/>
  <c r="F4623" i="2"/>
  <c r="F3352" i="2"/>
  <c r="F3659" i="2"/>
  <c r="F1441" i="2"/>
  <c r="F241" i="2"/>
  <c r="F4956" i="2"/>
  <c r="F2902" i="2"/>
  <c r="F883" i="2"/>
  <c r="F1500" i="2"/>
  <c r="F1964" i="2"/>
  <c r="C385" i="2"/>
  <c r="C1848" i="2"/>
  <c r="C61" i="2"/>
  <c r="C777" i="2"/>
  <c r="C2698" i="2"/>
  <c r="C3948" i="2"/>
  <c r="C1667" i="2"/>
  <c r="C4915" i="2"/>
  <c r="C4944" i="2"/>
  <c r="C4959" i="2" s="1"/>
  <c r="C3344" i="2"/>
  <c r="C3593" i="2"/>
  <c r="C2730" i="2"/>
  <c r="C2423" i="2"/>
  <c r="C4931" i="2"/>
  <c r="C2861" i="2"/>
  <c r="C3915" i="2"/>
  <c r="C1712" i="2"/>
  <c r="C4907" i="2"/>
  <c r="C4898" i="2"/>
  <c r="C3765" i="2"/>
  <c r="C3439" i="2"/>
  <c r="C4926" i="2"/>
  <c r="C1380" i="2"/>
  <c r="C3407" i="2"/>
  <c r="C3850" i="2"/>
  <c r="C3879" i="2" s="1"/>
  <c r="C530" i="2"/>
  <c r="C3142" i="2"/>
  <c r="C3211" i="2"/>
  <c r="C3030" i="2"/>
  <c r="C3178" i="2"/>
  <c r="C837" i="2"/>
  <c r="C3377" i="2"/>
  <c r="C2996" i="2"/>
  <c r="C2241" i="2"/>
  <c r="C1635" i="2"/>
  <c r="C4263" i="2"/>
  <c r="C3811" i="2"/>
  <c r="C3522" i="2"/>
  <c r="C186" i="2"/>
  <c r="C2195" i="2"/>
  <c r="C1840" i="2"/>
  <c r="C705" i="2"/>
  <c r="C4423" i="2"/>
  <c r="C1605" i="2"/>
  <c r="C2067" i="2"/>
  <c r="C2395" i="2"/>
  <c r="C628" i="2"/>
  <c r="C3311" i="2"/>
  <c r="C2361" i="2"/>
  <c r="C4550" i="2"/>
  <c r="C4474" i="2"/>
  <c r="C912" i="2"/>
  <c r="C591" i="2"/>
  <c r="C4118" i="2"/>
  <c r="C2456" i="2"/>
  <c r="C2002" i="2"/>
  <c r="C2488" i="2"/>
  <c r="C4891" i="2"/>
  <c r="C1806" i="2"/>
  <c r="C4628" i="2"/>
  <c r="C2319" i="2"/>
  <c r="C4033" i="2"/>
  <c r="C1133" i="2"/>
  <c r="C2038" i="2"/>
  <c r="C2796" i="2"/>
  <c r="C3470" i="2"/>
  <c r="C1770" i="2"/>
  <c r="C1236" i="2"/>
  <c r="C2521" i="2"/>
  <c r="C875" i="2"/>
  <c r="C3995" i="2"/>
  <c r="C1571" i="2"/>
  <c r="C110" i="2"/>
  <c r="C4389" i="2"/>
  <c r="C2963" i="2"/>
  <c r="C4757" i="2"/>
  <c r="C153" i="2"/>
  <c r="C4179" i="2"/>
  <c r="C2661" i="2"/>
  <c r="C3709" i="2"/>
  <c r="C3064" i="2"/>
  <c r="C1471" i="2"/>
  <c r="C4715" i="2"/>
  <c r="C2145" i="2"/>
  <c r="C1969" i="2"/>
  <c r="C4838" i="2"/>
  <c r="C1028" i="2"/>
  <c r="C1906" i="2"/>
  <c r="C2582" i="2"/>
  <c r="C2762" i="2"/>
  <c r="C2894" i="2"/>
  <c r="C966" i="2"/>
  <c r="C2829" i="2"/>
  <c r="C2623" i="2"/>
  <c r="C324" i="2"/>
  <c r="C3280" i="2"/>
  <c r="C2100" i="2"/>
  <c r="C667" i="2"/>
  <c r="C2933" i="2"/>
  <c r="C3247" i="2"/>
  <c r="C4934" i="2" l="1"/>
  <c r="F324" i="2"/>
  <c r="F1471" i="2"/>
  <c r="F503" i="2"/>
  <c r="F4344" i="2"/>
  <c r="F2894" i="2"/>
  <c r="F2661" i="2"/>
  <c r="F3995" i="2"/>
  <c r="F1840" i="2"/>
  <c r="F3377" i="2"/>
  <c r="F3211" i="2"/>
  <c r="F3439" i="2"/>
  <c r="F2796" i="2"/>
  <c r="F4891" i="2"/>
  <c r="F2456" i="2"/>
  <c r="F2195" i="2"/>
  <c r="F1271" i="2"/>
  <c r="F2550" i="2"/>
  <c r="C1872" i="2"/>
  <c r="F1848" i="2"/>
  <c r="F2488" i="2"/>
  <c r="F4118" i="2"/>
  <c r="F467" i="2"/>
  <c r="F186" i="2"/>
  <c r="F244" i="2"/>
  <c r="F1164" i="2"/>
  <c r="F2698" i="2"/>
  <c r="F260" i="2"/>
  <c r="F289" i="2"/>
  <c r="F2002" i="2"/>
  <c r="F591" i="2"/>
  <c r="F628" i="2"/>
  <c r="F837" i="2"/>
  <c r="F3850" i="2"/>
  <c r="F3739" i="2"/>
  <c r="F4898" i="2"/>
  <c r="F3344" i="2"/>
  <c r="F1197" i="2"/>
  <c r="F1433" i="2"/>
  <c r="F4179" i="2"/>
  <c r="F667" i="2"/>
  <c r="F1028" i="2"/>
  <c r="F153" i="2"/>
  <c r="F1310" i="2"/>
  <c r="F4033" i="2"/>
  <c r="F1094" i="2"/>
  <c r="F2395" i="2"/>
  <c r="F4224" i="2"/>
  <c r="F3178" i="2"/>
  <c r="F4955" i="2"/>
  <c r="F4949" i="2"/>
  <c r="F4941" i="2"/>
  <c r="F2762" i="2"/>
  <c r="F2582" i="2"/>
  <c r="F2933" i="2"/>
  <c r="F2100" i="2"/>
  <c r="F4838" i="2"/>
  <c r="F4757" i="2"/>
  <c r="F4517" i="2"/>
  <c r="F2038" i="2"/>
  <c r="F740" i="2"/>
  <c r="F3522" i="2"/>
  <c r="F1070" i="2"/>
  <c r="F4907" i="2"/>
  <c r="F3593" i="2"/>
  <c r="F4915" i="2"/>
  <c r="F777" i="2"/>
  <c r="F4670" i="2"/>
  <c r="F1906" i="2"/>
  <c r="F3280" i="2"/>
  <c r="F3651" i="2"/>
  <c r="F2521" i="2"/>
  <c r="F1133" i="2"/>
  <c r="F1540" i="2"/>
  <c r="F912" i="2"/>
  <c r="F563" i="2"/>
  <c r="F3811" i="2"/>
  <c r="F3407" i="2"/>
  <c r="F3915" i="2"/>
  <c r="F1345" i="2"/>
  <c r="F2319" i="2"/>
  <c r="F4263" i="2"/>
  <c r="F1932" i="2"/>
  <c r="F1712" i="2"/>
  <c r="F2423" i="2"/>
  <c r="F1667" i="2"/>
  <c r="F3948" i="2"/>
  <c r="F4304" i="2"/>
  <c r="F1770" i="2"/>
  <c r="F433" i="2"/>
  <c r="F4550" i="2"/>
  <c r="F2067" i="2"/>
  <c r="F1635" i="2"/>
  <c r="F2730" i="2"/>
  <c r="F61" i="2"/>
  <c r="F4389" i="2"/>
  <c r="F3580" i="2"/>
  <c r="F4628" i="2"/>
  <c r="F2361" i="2"/>
  <c r="F1605" i="2"/>
  <c r="F2241" i="2"/>
  <c r="F3030" i="2"/>
  <c r="F3142" i="2"/>
  <c r="F2861" i="2"/>
  <c r="F4931" i="2"/>
  <c r="F2279" i="2"/>
  <c r="F2963" i="2"/>
  <c r="F2623" i="2"/>
  <c r="F3247" i="2"/>
  <c r="F2829" i="2"/>
  <c r="F3064" i="2"/>
  <c r="F110" i="2"/>
  <c r="F1806" i="2"/>
  <c r="F1704" i="2"/>
  <c r="F4423" i="2"/>
  <c r="F2996" i="2"/>
  <c r="F4926" i="2"/>
  <c r="F3765" i="2"/>
  <c r="F2145" i="2"/>
  <c r="F4715" i="2"/>
  <c r="F4082" i="2"/>
  <c r="F966" i="2"/>
  <c r="F3709" i="2"/>
  <c r="F1571" i="2"/>
  <c r="F875" i="2"/>
  <c r="F1236" i="2"/>
  <c r="F3470" i="2"/>
  <c r="F414" i="2"/>
  <c r="F3311" i="2"/>
  <c r="F705" i="2"/>
  <c r="F3102" i="2"/>
  <c r="F530" i="2"/>
  <c r="F1380" i="2"/>
  <c r="F385" i="2"/>
  <c r="F218" i="2"/>
  <c r="F1969" i="2"/>
  <c r="C1738" i="2"/>
  <c r="C4919" i="2"/>
  <c r="C1668" i="2"/>
  <c r="C3594" i="2"/>
  <c r="F4934" i="2" l="1"/>
  <c r="F3594" i="2"/>
  <c r="F1510" i="2"/>
  <c r="F1668" i="2"/>
  <c r="F1872" i="2"/>
  <c r="F4959" i="2"/>
  <c r="F4919" i="2"/>
  <c r="F3879" i="2"/>
  <c r="F1738" i="2"/>
  <c r="C4960" i="2"/>
  <c r="F4960" i="2" l="1"/>
</calcChain>
</file>

<file path=xl/sharedStrings.xml><?xml version="1.0" encoding="utf-8"?>
<sst xmlns="http://schemas.openxmlformats.org/spreadsheetml/2006/main" count="5880" uniqueCount="1034">
  <si>
    <t>Економски код</t>
  </si>
  <si>
    <t>О п и с</t>
  </si>
  <si>
    <t>П о р е с к и   п р и х о д и</t>
  </si>
  <si>
    <t>Приходи од пореза на доходак и добит</t>
  </si>
  <si>
    <t>Порези на доходак</t>
  </si>
  <si>
    <t>Порези на добит правних лица</t>
  </si>
  <si>
    <t>Доприноси за социјално осигурање</t>
  </si>
  <si>
    <t>714000</t>
  </si>
  <si>
    <t>Порези на имовину</t>
  </si>
  <si>
    <t>Порези на промет производа и услуга</t>
  </si>
  <si>
    <t>Индиректни порези прикупљени преко УИО</t>
  </si>
  <si>
    <t>Индиректни порези прукупљени преко УИО - збирно</t>
  </si>
  <si>
    <t>Н е п о р е с к и   п р и х о д и</t>
  </si>
  <si>
    <t>Приходи од дивиденде, учешћа у капиталу и сличних права</t>
  </si>
  <si>
    <t>Приходи од закупа и ренте</t>
  </si>
  <si>
    <t>Приходи од камата на готовину и готовинске еквиваленте</t>
  </si>
  <si>
    <t>Приходи од камата и осталих накнада на дате зајмове</t>
  </si>
  <si>
    <t>Административне накнаде и таксе</t>
  </si>
  <si>
    <t>Судске накнаде и таксе</t>
  </si>
  <si>
    <t>Приходи од пружања јавних услуга</t>
  </si>
  <si>
    <t>Новчане казне</t>
  </si>
  <si>
    <t>Приходи од финансијске и нефинансијске имовине и трансакција са другим јединицама власти</t>
  </si>
  <si>
    <t>Остали непорески приходи</t>
  </si>
  <si>
    <t>Остале накнаде по разним основама</t>
  </si>
  <si>
    <t>Накнаде по разним основама</t>
  </si>
  <si>
    <t>Трансфери између различитих јединица власти</t>
  </si>
  <si>
    <t>Трансфери од државе</t>
  </si>
  <si>
    <t>Трансфери од ентитета</t>
  </si>
  <si>
    <t>Трансфери од јединица локалне самоуправе</t>
  </si>
  <si>
    <t>Трансфери од фондова обавезног социјалног осигурања</t>
  </si>
  <si>
    <t>Трансфери од осталих јединица власти</t>
  </si>
  <si>
    <t>Трансфери унутар исте јединице власти</t>
  </si>
  <si>
    <t>ПРИМИЦИ ЗА НЕФИНАНСИЈСКУ ИМОВИНУ</t>
  </si>
  <si>
    <t>Примици за произведену сталну имовину</t>
  </si>
  <si>
    <t>Примици за зграде и објекте</t>
  </si>
  <si>
    <t>Примици за постројења и опрему</t>
  </si>
  <si>
    <t>Примици од финансијске имовине</t>
  </si>
  <si>
    <t>Примици од наплате датих зајмова</t>
  </si>
  <si>
    <t>Примици од финансијске имовине из трансакција са другим јединицама власти</t>
  </si>
  <si>
    <t>Примици од издавања хартија од вриједности</t>
  </si>
  <si>
    <t>Примици од узетих зајмова</t>
  </si>
  <si>
    <t>Остали примици из трансакција између или унутар јединица власти</t>
  </si>
  <si>
    <t>Остали примици из трансакција са другим јединицама власти</t>
  </si>
  <si>
    <t>Економски 
код</t>
  </si>
  <si>
    <t>Т е к у ћ и   р а с х о д и</t>
  </si>
  <si>
    <t>Расходи за лична примања запослених</t>
  </si>
  <si>
    <t>Расходи за бруто плате запослених</t>
  </si>
  <si>
    <t>Расходи за бруто накнаде трошкова и осталих личних примања запослених по основу рада</t>
  </si>
  <si>
    <t>Расходи за накнаду плата запослених за вријеме боловања, родитељског одсуства и осталих накнада плата</t>
  </si>
  <si>
    <t xml:space="preserve">Расходи за отпремнине и једнократне помоћи (бруто) </t>
  </si>
  <si>
    <t>Расходи по основу коришћења роба и услуга</t>
  </si>
  <si>
    <t>Расходи по основу закупа</t>
  </si>
  <si>
    <t>Расходи по основу утрошка енергије, комуналних, комуникационих и транспортних услуга</t>
  </si>
  <si>
    <t>Расходи за режијски материјал</t>
  </si>
  <si>
    <t>Расходи за набавку уџбеника</t>
  </si>
  <si>
    <t>Расходи за материјал за посебне намјене</t>
  </si>
  <si>
    <t>Расходи за такмичење ученика</t>
  </si>
  <si>
    <t>Расходи за текуће одржавање</t>
  </si>
  <si>
    <t>Расходи по основу путовања и смјештаја</t>
  </si>
  <si>
    <t>Расходи по основу смјештаја скупштинских посланика</t>
  </si>
  <si>
    <t>Расходи за стручне услуге</t>
  </si>
  <si>
    <t>Расходи за стручне услуге ИТ</t>
  </si>
  <si>
    <t>Расходи за Владине информативне кампање</t>
  </si>
  <si>
    <t>Расходи за стручно усавршавање наставника</t>
  </si>
  <si>
    <t>Расходи штампања образаца мјеница</t>
  </si>
  <si>
    <t>Расходи дистрибуције образаца мјеница</t>
  </si>
  <si>
    <t>Расходи штампања административних такса</t>
  </si>
  <si>
    <t>Расходи за услуге финансијског посредовања у сврху провођења Закона о унутрашњем дугу и Закона о задуживању, дугу и гаранцијама</t>
  </si>
  <si>
    <t>Расходи за штампање томболских картица, посебних ознака и наљепница</t>
  </si>
  <si>
    <t>Расходи за oгледе и пројекте</t>
  </si>
  <si>
    <t>Расходи за имплементацију Стратегије унапређења подршке породици у Републици Српској</t>
  </si>
  <si>
    <t>Расходи за имплементацију Стратегије за сузбијање насиља у породици у Републици Српској</t>
  </si>
  <si>
    <t>Расходи за стручне услуге - Мале олимпијске игре Републике Српске</t>
  </si>
  <si>
    <t>Расходи за услуге одржавања јавних површина и заштите животне средине</t>
  </si>
  <si>
    <t>Расходи за стручно усавршавање запослених</t>
  </si>
  <si>
    <t>Расходи за бруто накнаде за рад ван радног односа</t>
  </si>
  <si>
    <t>Расходи по основу репрезентације</t>
  </si>
  <si>
    <t>Расходи по основу пореза, доприноса и непореских накнада на терет послодавца</t>
  </si>
  <si>
    <t>Расходи по основу доприноса за професионалну рехабилитацију инвалида</t>
  </si>
  <si>
    <t>Расходи за израду медаља</t>
  </si>
  <si>
    <t xml:space="preserve">Остали непоменути расходи </t>
  </si>
  <si>
    <t>Расходи за израду медаља, плакета и слично</t>
  </si>
  <si>
    <t>Остали расходи по основу коришћења роба и услуга - записници Пореске управе РС</t>
  </si>
  <si>
    <t>Пројекат Подршка за истраживање, документовање и анализе</t>
  </si>
  <si>
    <t>Расходи за бруто накнаде члановима комисија и радних група</t>
  </si>
  <si>
    <t>Трошкови анализе узорака и редовних мониторинга</t>
  </si>
  <si>
    <t>Расходи за бруто накнаде скупштинских посланика</t>
  </si>
  <si>
    <t>Расходи за бруто накнаде за рад делегата Вијећа народа</t>
  </si>
  <si>
    <t>Пројекти и програмске активности Савјета за дјецу Републике Српске</t>
  </si>
  <si>
    <t>Пројекти и програмске активности Савјета за демографску политику Републике Српске</t>
  </si>
  <si>
    <t>Пројекти и програмске активности Савјета за сузбијање насиља у породици и породичној заједници</t>
  </si>
  <si>
    <t>Расходи за организацију културног дешавања - обиљежавање прославе Дана Републике Српске</t>
  </si>
  <si>
    <t>Остали расходи за манифестације у организацији Народне скупштине РС</t>
  </si>
  <si>
    <t>Расходи за реализацију Националне стратегије борбе против наркоманије</t>
  </si>
  <si>
    <t>Пројекат "Наше је боље"</t>
  </si>
  <si>
    <t>Расходи за реализацију Стратегије туризма</t>
  </si>
  <si>
    <t>Расходи за реализацију Стратегије развоја трговине</t>
  </si>
  <si>
    <t>Расходи финансирања и други финансијски трошкови</t>
  </si>
  <si>
    <t>Расходи по основу камата на хартије од вриједности - дугорочне обвезнице</t>
  </si>
  <si>
    <t>Расходи по основу камата на обвезнице у земљи емитоване за измирење обавеза по Закону о унутрашњем дугу</t>
  </si>
  <si>
    <t>Расходи по основу камата на трезорске записе</t>
  </si>
  <si>
    <t>Расходи по основу камата на хартије од вриједности у иностранству</t>
  </si>
  <si>
    <t>Расходи по основу камата на зајмове примљене од банака</t>
  </si>
  <si>
    <t>Расходи по основу камата на примљене зајмове из иностранства</t>
  </si>
  <si>
    <t>Трошкови сервисирања примљених зајмова</t>
  </si>
  <si>
    <t>Расходи по основу негативних курсних разлика из пословних и инвестиционих активности</t>
  </si>
  <si>
    <t>Расходи по основу затезних камата</t>
  </si>
  <si>
    <t>Субвенције</t>
  </si>
  <si>
    <t>Субвенције јавним медијима</t>
  </si>
  <si>
    <t>Субвенције Институту за јавно здравство</t>
  </si>
  <si>
    <t>Субвенције нефинансијским субјектима у области шумарства</t>
  </si>
  <si>
    <t>Субвенције нефинансијским субјектима у области ловства</t>
  </si>
  <si>
    <t>Субвенције за подстицај развоја пољопривреде и села</t>
  </si>
  <si>
    <t>Субвенција предузећу "Жељезнице Републике Српске"</t>
  </si>
  <si>
    <t>Субвенција "Аеродроми Републике Српске" АД Бања Лука</t>
  </si>
  <si>
    <t xml:space="preserve">Субвенције ЈП "Поште Српске" </t>
  </si>
  <si>
    <t>Субвенције Дому пензионера Требиње</t>
  </si>
  <si>
    <t>Субвенције Дому пензионера Бања Лука</t>
  </si>
  <si>
    <t>Субвенција каматне стопе за стамбено кредитирање младих и младих брачних парова</t>
  </si>
  <si>
    <t>Грантови</t>
  </si>
  <si>
    <t>Текући грантови у иностранство</t>
  </si>
  <si>
    <t>Текући грантови непрофитним субјектима у земљи</t>
  </si>
  <si>
    <t>Капитални грантови непрофитним субјектима у земљи</t>
  </si>
  <si>
    <t>Текући грантови непрофитним организацијама</t>
  </si>
  <si>
    <t>Грантови у земљи</t>
  </si>
  <si>
    <t>Текући грантови посланичим клубовима</t>
  </si>
  <si>
    <t>Текући грант за рад делегатских клубова</t>
  </si>
  <si>
    <t>Текући грантови за оперативне намјене у МУП - у</t>
  </si>
  <si>
    <t>Текући грантови културе за националне мањине</t>
  </si>
  <si>
    <t>Текући грантови културе</t>
  </si>
  <si>
    <t>Текући грантови студентским организацијама</t>
  </si>
  <si>
    <t>Текући грантови фондацијама и удружењима грађана</t>
  </si>
  <si>
    <t xml:space="preserve">Текући грантови добротворним друштвима "Мерхамет" у РС </t>
  </si>
  <si>
    <t>Текући грантови Каритасу у Републици Српској</t>
  </si>
  <si>
    <t>Текући грант хуманитарном друштву "Коло српских сестара"</t>
  </si>
  <si>
    <t>Текући грантови за рад удружења и организација цивилних жртава рата Бошњака и Хрвата</t>
  </si>
  <si>
    <t>Текући грантови парламентарним странкама</t>
  </si>
  <si>
    <t>Текући грант за рад Удружења "Дванaест беба" Приједор</t>
  </si>
  <si>
    <t>Текући грант друштву чланова Матице српске у РС</t>
  </si>
  <si>
    <t>Текући грант за активности научних институција</t>
  </si>
  <si>
    <t>Текући грант за активности у области технологије</t>
  </si>
  <si>
    <t>Финансирање пројеката и програма у складу са Законом о играма на срећу</t>
  </si>
  <si>
    <t>Текући грант за реализацију Националне стратегије борбе против наркоманије</t>
  </si>
  <si>
    <t>Текући грант Агенцији за акредитацију и унапређење квалитета здравствене заштите РС</t>
  </si>
  <si>
    <t xml:space="preserve">Текући грант хуманитарним организацијама и удружењима </t>
  </si>
  <si>
    <t>Текући грант предузећима за вођење стечајног поступка</t>
  </si>
  <si>
    <t>Текући грант Пољопривредном институту РС</t>
  </si>
  <si>
    <t>Текући грант Фонду за спречавање заразних болести</t>
  </si>
  <si>
    <t>Текући грант - ЈУ ветеринарски институт "др Васо Бутозан"</t>
  </si>
  <si>
    <t>Текући грант за заштиту потрошача</t>
  </si>
  <si>
    <t>Остали капитални грантови у земљи</t>
  </si>
  <si>
    <t>Текући грант за изградњу и одржавање споменика, спомен обиљежја и војничких гробаља</t>
  </si>
  <si>
    <t>Текући грантови организацијама и удружењима избјеглица и расељених лица</t>
  </si>
  <si>
    <t>Капитални грантови за рјешавање проблема интерно расељених лица</t>
  </si>
  <si>
    <t>Капитални грантови за финансирање повратка у Републику Српску</t>
  </si>
  <si>
    <t>Капитални грантови за финансирање повратка у Федерацију БиХ</t>
  </si>
  <si>
    <t>Текући грантови јавним установама и установама образовања за реализацију омладинских пројеката</t>
  </si>
  <si>
    <t>Текући грантови за реализацију програма дефинисаних Омладинском политиком РС и пројеката за унапређење и развој омладинског организовања</t>
  </si>
  <si>
    <t>Текући грантови младима и омладинским организацијама у руралним срединама</t>
  </si>
  <si>
    <t>Текући грантови за пројекте подршке међународне сарадње и мобилности младих</t>
  </si>
  <si>
    <t>Текући грантови за подршку активностима и пројектима за унапређење и развој волонтирања</t>
  </si>
  <si>
    <t xml:space="preserve">Текући грантови спортским организацијама  </t>
  </si>
  <si>
    <t>Текући грант за пројекат Мале олимпијске игре</t>
  </si>
  <si>
    <t>Текући грантови спортским организацијама лица са инвалидитетом у РС</t>
  </si>
  <si>
    <t>Текући грантови за финансирање спортских клубова и спортских манифестација у Брчко Дистрикту БиХ</t>
  </si>
  <si>
    <t>Текући грантови за национална спортска признања Републике Српске</t>
  </si>
  <si>
    <t>Текући грантови врхунским и перспективним спортистима у Републици Српској</t>
  </si>
  <si>
    <t>Капитални грантови младима и омладинским организацијама у руралним срединама</t>
  </si>
  <si>
    <t>Капитални грантови непрофитним организацијама за изградњу, реконструкцију и санацију спортских објеката</t>
  </si>
  <si>
    <t>Дознаке на име социјалне заштите које се исплаћују из буџета Републике</t>
  </si>
  <si>
    <t>Дознаке грађанима</t>
  </si>
  <si>
    <t>Стипендије</t>
  </si>
  <si>
    <t>Дознаке за међународну размјену студената</t>
  </si>
  <si>
    <t>Дознаке грађанима у области науке</t>
  </si>
  <si>
    <t>Дознаке грађанима у области технологије</t>
  </si>
  <si>
    <t>Стипендије и подстицаји "др Милан Јелић"</t>
  </si>
  <si>
    <t>Текуће дознаке за борачки додатак</t>
  </si>
  <si>
    <t>Текуће дознаке за породичне инвалиднине</t>
  </si>
  <si>
    <t>Текуће дознаке за личне инвалиднине</t>
  </si>
  <si>
    <t>Текуће дознаке за цивилне инвалиднине</t>
  </si>
  <si>
    <t xml:space="preserve">Текуће дознаке за куповину ортопедских помагала РВИ, ампутирцима и параплегичарима </t>
  </si>
  <si>
    <t>Tекуће дознаке за заштиту жртава тортуре</t>
  </si>
  <si>
    <t>Текуће дознаке ППБ, РВИ и ЦЖР - исплата једнократне помоћи за трошкове лијечења</t>
  </si>
  <si>
    <t>Текуће дознаке ППБ, РВИ и ЦЖР - једнократна помоћ социјално угроженим лицима</t>
  </si>
  <si>
    <t>Текуће дознаке ППБ, РВИ и ЦЖР - остало</t>
  </si>
  <si>
    <t>Капиталне дознаке за стамбено збрињавање ППБ и РВИ од I до IV категорије</t>
  </si>
  <si>
    <t>Дознаке за рјешавање проблема избјеглица и расељених лица</t>
  </si>
  <si>
    <t>Дознаке за рјешавање проблема интерно расељених лица</t>
  </si>
  <si>
    <t>Дознаке за финансирање повратка у Републику Српску</t>
  </si>
  <si>
    <t>Дознаке за финансирање повратка у Федерацију БиХ</t>
  </si>
  <si>
    <t>Дознака за пројекат: "Фонд за повратак БиХ"</t>
  </si>
  <si>
    <t>Текуће дознаке за унапређење и развој породичног живота у РС</t>
  </si>
  <si>
    <t>Дознаке пружаоцима услуга за превоз ученика</t>
  </si>
  <si>
    <t>Дознаке социјалним институцијама</t>
  </si>
  <si>
    <t>Текуће дознаке пружаоцима услуга социјалне заштите ППБ, РВИ и ЦЖР - Пројекат бањске рехабилитације</t>
  </si>
  <si>
    <t>Дознаке за збрињавање жртава насиља у породици</t>
  </si>
  <si>
    <t>Дознаке на име социјалне заштите које исплаћују институције обавезног социјалног осигурања</t>
  </si>
  <si>
    <t>Дознаке по основу пензијског осигурања</t>
  </si>
  <si>
    <t>Расходи финансирања, други финансијски трошкови и расходи трансакција размјене између или унутар јединица власти</t>
  </si>
  <si>
    <t>Расходи из трансакције размјене између јединица власти</t>
  </si>
  <si>
    <t>Расходи из трансакције размјене унутар исте јединице власти</t>
  </si>
  <si>
    <t>Расходи по судским рјешењима</t>
  </si>
  <si>
    <t>Т р а н с ф е р и  и з м е ђ у  и  у н у т а р  ј е д и н и ц а  в л а с т и</t>
  </si>
  <si>
    <t>Средства за финансирање рада Фискалног савјета Босне и Херцеговине</t>
  </si>
  <si>
    <t>Средства за финансирање рада Савјета за државну помоћ Босне и Херцеговине</t>
  </si>
  <si>
    <t>Средства за финансирање рада Координационог одбора ЦЈХ у БиХ</t>
  </si>
  <si>
    <t>Трансфери заједничким институцијама за реформу јавне управе</t>
  </si>
  <si>
    <t>Трансфери јединицама локалне самоуправе - записници Пореске управе РС</t>
  </si>
  <si>
    <t>Трансфери за предшколско васпитање и образовање</t>
  </si>
  <si>
    <t>Трансфер за матичне установе културе</t>
  </si>
  <si>
    <t>Трансфери неразвијеним општинама</t>
  </si>
  <si>
    <t>Трансфери јединицама локалне самоуправе - социјална заштита</t>
  </si>
  <si>
    <t xml:space="preserve">Трансфери јединицама локалне самоуправе за локалне изборе </t>
  </si>
  <si>
    <t>Трансфери јединицама локалне самоуправе за финансирање интерно расељених лица</t>
  </si>
  <si>
    <t>Трансфери јединицама локалне самоуправе за финансирање повратка у Републику Српску</t>
  </si>
  <si>
    <t>Трансфери удружењима и организацијама за афирмацију породице</t>
  </si>
  <si>
    <t>Трансфери јединицама локалне самоуправе за пројекте и активности у области спорта</t>
  </si>
  <si>
    <t>Трансфери јединицама локалне самоуправе</t>
  </si>
  <si>
    <t>Трансфери фондовима обавезног социјалног осигурања</t>
  </si>
  <si>
    <t>Трансфери фондовима обавезног социјалног осигурања - записници Пореске управе РС</t>
  </si>
  <si>
    <t>Програм социјалног збрињавања радника</t>
  </si>
  <si>
    <t>Трансфер Фонду за здравствено осигурање за вантјелесну оплодњу</t>
  </si>
  <si>
    <t>Трансфер Фонду за здравствено осигурање за измирење обавеза према дијализним центрима</t>
  </si>
  <si>
    <t>Трансфер Фонду за здравствено осигурање за здравствену заштиту бораца, војних инвалида, ППБ и ЦЖР</t>
  </si>
  <si>
    <t>Трансфер Фонду за здравствено осигурање за здравствено осигурање избјеглица, расељених лица и повратника</t>
  </si>
  <si>
    <t>Трансфер Фонду солидарности за дијагностику и лијечење обољења, стања и повреда дјеце у иностранству</t>
  </si>
  <si>
    <t>Трансфер Фонду дјечије заштите</t>
  </si>
  <si>
    <t>Трансфер Фонду за дјечију заштиту - "Фонд треће и четврто дијете"</t>
  </si>
  <si>
    <t>Трансфер Комисији за концесије Републике Српске</t>
  </si>
  <si>
    <t>Трансфери унутар исте јединице власти - записници Пореске управе РС</t>
  </si>
  <si>
    <t>Трансфери за расходе за лична примања за институције средњег образовања</t>
  </si>
  <si>
    <t>Трансфери за расходе за лична примања за институције високог образовања</t>
  </si>
  <si>
    <t>Трансфер за установе културе</t>
  </si>
  <si>
    <t>Трансфер ЈУ "Андрићев институт" Вишеград</t>
  </si>
  <si>
    <t>Трансфер за Иновациони центар Бања Лука</t>
  </si>
  <si>
    <t>Трансфер за израду и издавање Енциклопедије РС</t>
  </si>
  <si>
    <t>Трансфери за суфинансирање пројеката финансираних из средстава међународних финансијских и нефинансијских институција</t>
  </si>
  <si>
    <t>Трансфер за ЈУ "Воде Српске"</t>
  </si>
  <si>
    <t>Трансфер Туристичкој организацији Републике Српске</t>
  </si>
  <si>
    <t>Трансфери за Националне паркове "Сутјеска" и "Козара"</t>
  </si>
  <si>
    <t>Трансфер Економско - социјалном савјету</t>
  </si>
  <si>
    <t>Трансфер Агенцији за мирно рјешавање радних спорова</t>
  </si>
  <si>
    <t>Трансфери за набавку уџбеника</t>
  </si>
  <si>
    <t>Трансфери за пројекте и активности у области породице</t>
  </si>
  <si>
    <t>Трансфери за пројекте и активности у области спорта</t>
  </si>
  <si>
    <t>И з д а ц и   з а   н е ф и н а н с и ј с к у   и м о в и н у</t>
  </si>
  <si>
    <t>Издаци за произведену сталну имовину</t>
  </si>
  <si>
    <t>Издаци за изградњу и прибављање зграда и објеката</t>
  </si>
  <si>
    <t>Издаци за инвестиционо одржавање, реконструкцију и адаптацију зграда и објеката</t>
  </si>
  <si>
    <t>Издаци за набавку постројења и опреме</t>
  </si>
  <si>
    <t>Издаци за инвестиционо одржавање опреме</t>
  </si>
  <si>
    <t>Издаци за биолошку имовину</t>
  </si>
  <si>
    <t>Издаци за нематеријалну произведену имовину</t>
  </si>
  <si>
    <t>Издаци за непроизведену сталну имовину</t>
  </si>
  <si>
    <t>Издаци за нематеријалну непроизведену имовину</t>
  </si>
  <si>
    <t>Издаци за осталу нематеријалну непроизведену имовину</t>
  </si>
  <si>
    <t>Издаци за лиценце</t>
  </si>
  <si>
    <t>Издаци за залихе материјала, робе и ситног инвентара, амбалаже и сл.</t>
  </si>
  <si>
    <t>Издаци за улагање на туђим некретнинама, постројењима и опреми</t>
  </si>
  <si>
    <t>И з д а ц и   з а   н е ф и н а н с и ј с к у   и м о в и н у  и з  т р а н с а к ц и ј а  и з м е ђ у  и л и  у н у т а р  ј е д и н и ц а  в л а с т и</t>
  </si>
  <si>
    <t>Издаци за нефинансијску имовину из трансакција између или унутар јединица власти</t>
  </si>
  <si>
    <t>Издаци за нефинансијску имовину из трансакција са другим буџетским корисницима исте јединице власти</t>
  </si>
  <si>
    <t>И з д а ц и   з а   ф и н а н с и ј с к у   и м о в и н у</t>
  </si>
  <si>
    <t>Издаци за финансијску имовину</t>
  </si>
  <si>
    <t>Издаци за акције и учешћа у капиталу</t>
  </si>
  <si>
    <t>Издаци за финансијску имовину из трансакција између или унутар јединица власти</t>
  </si>
  <si>
    <t>Издаци за финансијску имовину - водоснабдијевање и комунална инфраструктура</t>
  </si>
  <si>
    <t>И з д а ц и   з а   о т п л а т у   д у г о в а</t>
  </si>
  <si>
    <t>Издаци за отплату дугова</t>
  </si>
  <si>
    <t>Издаци за отплату главнице по обвезницама у земљи</t>
  </si>
  <si>
    <t>Издаци за отплату главнице по обвезницама у земљи емитованим за измирење обавеза по Закону о унутрашњем дугу</t>
  </si>
  <si>
    <t>Издаци за отплату главнице по трезорским записима</t>
  </si>
  <si>
    <t>Издаци за отплату главнице зајмова примљених од банака</t>
  </si>
  <si>
    <t>Издаци за отплату главнице зајмова примљених из иностранства</t>
  </si>
  <si>
    <t>Издаци за готовинске исплате за измирење обавеза верификованих у складу са Законом о унутрашњем дугу</t>
  </si>
  <si>
    <t>Издаци за отплату осталих дугова</t>
  </si>
  <si>
    <t>Издаци за потенцијалне обавезе по издатим гаранцијама</t>
  </si>
  <si>
    <t xml:space="preserve">О с т а л и   и з д а ц и   </t>
  </si>
  <si>
    <t>Остали издаци</t>
  </si>
  <si>
    <t>Издаци по основу пореза на додату вриједност</t>
  </si>
  <si>
    <t>Издаци по основу депозита и кауција</t>
  </si>
  <si>
    <t>Издаци за отплату неизмирених обавеза из ранијих година</t>
  </si>
  <si>
    <t>Издаци по основу поврата јавних прихода</t>
  </si>
  <si>
    <t>Остали издаци у земљи</t>
  </si>
  <si>
    <t>Остали издаци из трансакција између или унутар јединица власти</t>
  </si>
  <si>
    <t>Остали издаци из трансакција са другим јединицама власти</t>
  </si>
  <si>
    <t>Остали издаци из трансакција са другим буџетским корисницима исте јединице власти</t>
  </si>
  <si>
    <t>****</t>
  </si>
  <si>
    <t>Буџетска резерва</t>
  </si>
  <si>
    <t xml:space="preserve"> </t>
  </si>
  <si>
    <t>Назив потрошачке јединице: Предсједник Републике Српске</t>
  </si>
  <si>
    <t>Број министарства: 01</t>
  </si>
  <si>
    <t>Број буџетске организације: 01</t>
  </si>
  <si>
    <t>Број потрошачке јединице: 001</t>
  </si>
  <si>
    <t>УКУПНИ  ИЗДАЦИ:</t>
  </si>
  <si>
    <t>Назив потрошачке јединице: Народна скупштина Републике Српске</t>
  </si>
  <si>
    <t>Број министарства: 02</t>
  </si>
  <si>
    <t>Број буџетске организације: 02</t>
  </si>
  <si>
    <t>Назив потрошачке јединице: Вијеће народа Републике Српске</t>
  </si>
  <si>
    <t>Број буџетске организације: 04</t>
  </si>
  <si>
    <t>Назив потрошачке јединице: Републичка комисија за утврђивање сукоба интереса у органима власти Републике Српске</t>
  </si>
  <si>
    <t xml:space="preserve">Број министарства: 02                                                                                    </t>
  </si>
  <si>
    <t>Број буџетске организације: 05</t>
  </si>
  <si>
    <t>О с т а л и  и з д а ц и</t>
  </si>
  <si>
    <t>Назив потрошачке јединице: Омбудсман за дјецу Републике Српске</t>
  </si>
  <si>
    <t>Број буџетске организације: 06</t>
  </si>
  <si>
    <t>Назив потрошачке јединице: Комисија за жалбе</t>
  </si>
  <si>
    <t>Број буџетске организације: 07</t>
  </si>
  <si>
    <t>Назив потрошачке јединице: Републичка изборна комисија</t>
  </si>
  <si>
    <t>Број буџетске организације: 08</t>
  </si>
  <si>
    <t>Назив потрошачке јединице: Фискални савјет Републике Српске</t>
  </si>
  <si>
    <t>Број буџетске организације: 09</t>
  </si>
  <si>
    <t>Назив потрошачке јединице: Уставни суд Републике Српске</t>
  </si>
  <si>
    <t>Број министарства: 03</t>
  </si>
  <si>
    <t>Назив потрошачке јединице: Влада Републике Српске</t>
  </si>
  <si>
    <t>Број министарства: 04</t>
  </si>
  <si>
    <t>Остали текући грантови у земљи</t>
  </si>
  <si>
    <t>Назив потрошачке јединице: Ваздухопловни сервис</t>
  </si>
  <si>
    <t>Назив потрошачке јединице: Републичка управа за геодетске и имовинско-правне послове</t>
  </si>
  <si>
    <t>Број буџетске организације: 10</t>
  </si>
  <si>
    <t>Назив потрошачке јединице: Републички секретаријат за законодавство</t>
  </si>
  <si>
    <t>Број буџетске организације: 11</t>
  </si>
  <si>
    <t>Назив потрошачке јединице: Агенција за државну управу</t>
  </si>
  <si>
    <t>Број буџетске организације: 13</t>
  </si>
  <si>
    <t>Назив потрошачке јединице: Одбор државне управе за жалбе</t>
  </si>
  <si>
    <t>Број буџетске организације: 14</t>
  </si>
  <si>
    <t>Назив потрошачке јединице: Гендер центар</t>
  </si>
  <si>
    <t>Број буџетске организације: 16</t>
  </si>
  <si>
    <t>Назив потрошачке јединице: Канцеларија правног представника</t>
  </si>
  <si>
    <t>Број буџетске организације: 17</t>
  </si>
  <si>
    <t>Назив потрошачке јединице: Републичка управа за инспекцијске послове</t>
  </si>
  <si>
    <t>Број буџетске организације: 19</t>
  </si>
  <si>
    <t>Број потрошачке јединице: 001-007</t>
  </si>
  <si>
    <t>Назив потрошачке јединице: Служба за заједничке послове Владе Републике Српске</t>
  </si>
  <si>
    <t>Број буџетске организације: 20</t>
  </si>
  <si>
    <t>Назив потрошачке јединице: Хеликоптерски сервис</t>
  </si>
  <si>
    <t>Број буџетске организације: 21</t>
  </si>
  <si>
    <t>Назив потрошачке јединице: Републичка управа цивилне заштите</t>
  </si>
  <si>
    <t>Број буџетске организације: 22</t>
  </si>
  <si>
    <t>Назив потрошачке јединице: Академија наука и умјетности Републике Српске</t>
  </si>
  <si>
    <t>Број министарства: 05</t>
  </si>
  <si>
    <t>Назив потрошачке јединице: Министарство унутрашњих послова</t>
  </si>
  <si>
    <t>Број министарства: 07</t>
  </si>
  <si>
    <t>Број буџетске организације: 12</t>
  </si>
  <si>
    <t>Назив потрошачке јединице: Министарство просвјете и културе</t>
  </si>
  <si>
    <t>Број министарства: 08</t>
  </si>
  <si>
    <t>Текући грантови удружењима од јавног интереса</t>
  </si>
  <si>
    <t>Назив потрошачке јединице: Основне школе</t>
  </si>
  <si>
    <t>Број потрошачке јединице: 001-206</t>
  </si>
  <si>
    <t>Назив потрошачке јединице: Средње школе</t>
  </si>
  <si>
    <t>Број буџетске организације: 15</t>
  </si>
  <si>
    <t>Број потрошачке јединице: 001-092</t>
  </si>
  <si>
    <t>Назив потрошачке јединице: Републички педагошки завод</t>
  </si>
  <si>
    <t>Назив потрошачке јединице: Институције културе</t>
  </si>
  <si>
    <t>Број буџетске организације: 18</t>
  </si>
  <si>
    <t>Назив потрошачке јединице: Архив Републике Српске</t>
  </si>
  <si>
    <t>Назив потрошачке јединице: Републички секретаријат за вјере</t>
  </si>
  <si>
    <t>Назив потрошачке јединице: Универзитет у Бањој Луци</t>
  </si>
  <si>
    <t>Назив потрошачке јединице: Универзитет у Источном Сарајеву</t>
  </si>
  <si>
    <t>Број потрошачке јединице: 001-019</t>
  </si>
  <si>
    <t>Назив потрошачке јединице: Висока медицинска школа Приједор</t>
  </si>
  <si>
    <t>Назив потрошачке јединице: Висока школа за туризам и хотелијерство Требиње</t>
  </si>
  <si>
    <t>Број буџетске организације: 34</t>
  </si>
  <si>
    <t>Назив потрошачке јединице: Институције специјалног и умјетничког образовања</t>
  </si>
  <si>
    <t>Број буџетске организације: 40</t>
  </si>
  <si>
    <t>Број потрошачке јединице: 001-015</t>
  </si>
  <si>
    <t>Назив потрошачке јединице: Завод за образовање одраслих</t>
  </si>
  <si>
    <t>Број буџетске организације: 41</t>
  </si>
  <si>
    <t xml:space="preserve">Назив потрошачке јединице: Министарство финансија </t>
  </si>
  <si>
    <t>Број министарства: 09</t>
  </si>
  <si>
    <t>Назив потрошачке јединице: Пореска управа Републике Српске</t>
  </si>
  <si>
    <t>Број потрошачке јединице: 001-008</t>
  </si>
  <si>
    <t>Назив потрошачке јединице: Републички завод за статистику</t>
  </si>
  <si>
    <t>Број потрошачке јединице: 003</t>
  </si>
  <si>
    <t>Назив потрошачке јединице: Републичка управа за игре на срећу</t>
  </si>
  <si>
    <t>Број буџетске организације: 25</t>
  </si>
  <si>
    <t>Назив потрошачке јединице: Министарство правде</t>
  </si>
  <si>
    <t>Број министарства: 10</t>
  </si>
  <si>
    <t>Број буџетске организације: 24</t>
  </si>
  <si>
    <t>Назив потрошачке јединице: Врховни суд Републике Српске</t>
  </si>
  <si>
    <t>Назив потрошачке јединице: Републичко јавно тужилаштво Републике Српске</t>
  </si>
  <si>
    <t>Број буџетске организације: 26</t>
  </si>
  <si>
    <t>Укупно Републичко тужилаштво:</t>
  </si>
  <si>
    <t>Назив потрошачке јединице: Републичко јавно тужилаштво, Посебно одјељење за сузбијање корупције, организованог и најтежих облика привредног криминала</t>
  </si>
  <si>
    <t>Број потрошачке јединице: 002</t>
  </si>
  <si>
    <t>Укупно Републичко тужилаштво, Посебно одјељење за сузбијање корупције, организованог и најтежих облика привредног криминала:</t>
  </si>
  <si>
    <t>Назив потрошачке јединице: Правобранилаштво Републике Српске</t>
  </si>
  <si>
    <t>Број буџетске организације: 27</t>
  </si>
  <si>
    <t>Назив потрошачке јединице: ЈУ Центар за едукацију судија и јавних тужилаца у Републици Српској</t>
  </si>
  <si>
    <t>Назив потрошачке јединице: Судска полиција Републике Српске</t>
  </si>
  <si>
    <t>Број буџетске организације: 42</t>
  </si>
  <si>
    <t>Назив потрошачке јединице: Окружно јавно тужилаштво Бања Лука</t>
  </si>
  <si>
    <t>Број буџетске организације: 43</t>
  </si>
  <si>
    <t>Назив потрошачке јединице: Окружно јавно тужилаштво Бијељина</t>
  </si>
  <si>
    <t>Број буџетске организације: 44</t>
  </si>
  <si>
    <t>Назив потрошачке јединице: Окружно јавно тужилаштво Добој</t>
  </si>
  <si>
    <t>Број буџетске организације: 45</t>
  </si>
  <si>
    <t>Назив потрошачке јединице: Окружно јавно тужилаштво Источно Сарајево</t>
  </si>
  <si>
    <t>Број буџетске организације: 46</t>
  </si>
  <si>
    <t>Назив потрошачке јединице: Окружно јавно тужилаштво Требиње</t>
  </si>
  <si>
    <t>Број буџетске организације: 47</t>
  </si>
  <si>
    <t>Назив потрошачке јединице: Окружни суд Бања Лука</t>
  </si>
  <si>
    <t>Број буџетске организације: 48</t>
  </si>
  <si>
    <t>Назив потрошачке јединице: Окружни суд Бијељина</t>
  </si>
  <si>
    <t>Број буџетске организације: 49</t>
  </si>
  <si>
    <t>Назив потрошачке јединице: Окружни суд Добој</t>
  </si>
  <si>
    <t>Број буџетске организације: 50</t>
  </si>
  <si>
    <t>Назив потрошачке јединице: Окружни суд Источно Сарајево</t>
  </si>
  <si>
    <t>Број буџетске организације: 51</t>
  </si>
  <si>
    <t>Назив потрошачке јединице: Окружни суд Требиње</t>
  </si>
  <si>
    <t>Број буџетске организације: 52</t>
  </si>
  <si>
    <t>Број буџетске организације: 53</t>
  </si>
  <si>
    <t>Назив потрошачке јединице: Казнено - поправни завод Бања Лука</t>
  </si>
  <si>
    <t>Број буџетске организације: 54</t>
  </si>
  <si>
    <t>Назив потрошачке јединице: Казнено - поправни завод Фоча</t>
  </si>
  <si>
    <t>Број буџетске организације: 55</t>
  </si>
  <si>
    <t>Назив потрошачке јединице: Казнено - поправни завод Бијељина</t>
  </si>
  <si>
    <t>Број буџетске организације: 56</t>
  </si>
  <si>
    <t>Назив потрошачке јединице: Казнено - поправни завод Добој</t>
  </si>
  <si>
    <t>Број буџетске организације: 57</t>
  </si>
  <si>
    <t>Назив потрошачке јединице: Казнено - поправни завод Источно Сарајево</t>
  </si>
  <si>
    <t>Број буџетске организације: 58</t>
  </si>
  <si>
    <t>Назив потрошачке јединице: Казнено - поправни завод Требиње</t>
  </si>
  <si>
    <t>Број буџетске организације: 59</t>
  </si>
  <si>
    <t>Назив потрошачке јединице: Основни суд Бања Лука</t>
  </si>
  <si>
    <t>Број буџетске организације: 60</t>
  </si>
  <si>
    <t>Назив потрошачке јединице: Основни суд Мркоњић Град</t>
  </si>
  <si>
    <t>Број буџетске организације: 61</t>
  </si>
  <si>
    <t>Назив потрошачке јединице: Основни суд Прњавор</t>
  </si>
  <si>
    <t>Број буџетске организације: 62</t>
  </si>
  <si>
    <t>Назив потрошачке јединице: Основни суд Градишка</t>
  </si>
  <si>
    <t>Број буџетске организације: 63</t>
  </si>
  <si>
    <t>Назив потрошачке јединице: Основни суд Приједор</t>
  </si>
  <si>
    <t>Број буџетске организације: 64</t>
  </si>
  <si>
    <t>Назив потрошачке јединице: Основни суд Нови Град</t>
  </si>
  <si>
    <t>Број буџетске организације: 65</t>
  </si>
  <si>
    <t>Назив потрошачке јединице: Основни суд Котор Варош</t>
  </si>
  <si>
    <t>Број буџетске организације: 66</t>
  </si>
  <si>
    <t>Назив потрошачке јединице: Основни суд Бијељина</t>
  </si>
  <si>
    <t>Број буџетске организације: 67</t>
  </si>
  <si>
    <t>Назив потрошачке јединице: Основни суд Зворник</t>
  </si>
  <si>
    <t>Број буџетске организације: 68</t>
  </si>
  <si>
    <t>Назив потрошачке јединице: Основни суд Требиње</t>
  </si>
  <si>
    <t>Број буџетске организације: 69</t>
  </si>
  <si>
    <t>Назив потрошачке јединице: Основни суд Фоча</t>
  </si>
  <si>
    <t>Број буџетске организације: 70</t>
  </si>
  <si>
    <t>Назив потрошачке јединице: Основни суд Добој</t>
  </si>
  <si>
    <t>Број буџетске организације: 71</t>
  </si>
  <si>
    <t>Назив потрошачке јединице: Основни суд Теслић</t>
  </si>
  <si>
    <t>Број буџетске организације: 72</t>
  </si>
  <si>
    <t>Назив потрошачке јединице: Основни суд Дервента</t>
  </si>
  <si>
    <t>Број буџетске организације: 73</t>
  </si>
  <si>
    <t>Назив потрошачке јединице: Основни суд Модрича</t>
  </si>
  <si>
    <t>Број буџетске организације: 74</t>
  </si>
  <si>
    <t>Назив потрошачке јединице: Основни суд Соколац</t>
  </si>
  <si>
    <t>Број буџетске организације: 75</t>
  </si>
  <si>
    <t>Назив потрошачке јединице: Основни суд Власеница</t>
  </si>
  <si>
    <t>Број буџетске организације: 76</t>
  </si>
  <si>
    <t>Назив потрошачке јединице: Основни суд Вишеград</t>
  </si>
  <si>
    <t>Број буџетске организације: 77</t>
  </si>
  <si>
    <t>Назив потрошачке јединице: Основни суд Сребреница</t>
  </si>
  <si>
    <t>Број буџетске организације: 78</t>
  </si>
  <si>
    <t>Назив потрошачке јединице: Основни суд Козарска Дубица</t>
  </si>
  <si>
    <t>Број буџетске организације: 79</t>
  </si>
  <si>
    <t>Назив потрошачке јединице: Центар за пружање бесплатне правне помоћи</t>
  </si>
  <si>
    <t>Број буџетске организације: 80</t>
  </si>
  <si>
    <t>Назив потрошачке јединице: Републички центар за истраживање рата, ратних злочина и тражења несталих лица</t>
  </si>
  <si>
    <t>Број буџетске организације: 82</t>
  </si>
  <si>
    <t>Назив потрошачке јединице: Агенција за управљање одузетом имовином</t>
  </si>
  <si>
    <t>Број буџетске организације: 83</t>
  </si>
  <si>
    <t>Назив потрошачке јединице: Виши привредни суд</t>
  </si>
  <si>
    <t>Број буџетске организације: 84</t>
  </si>
  <si>
    <t>Назив потрошачке јединице: Окружни привредни суд Бања Лука</t>
  </si>
  <si>
    <t>Број буџетске организације: 85</t>
  </si>
  <si>
    <t>Назив потрошачке јединице: Окружни привредни суд Бијељина</t>
  </si>
  <si>
    <t>Број буџетске организације: 86</t>
  </si>
  <si>
    <t>Назив потрошачке јединице: Окружни привредни суд Добој</t>
  </si>
  <si>
    <t>Број буџетске организације: 87</t>
  </si>
  <si>
    <t>Назив потрошачке јединице: Окружни привредни суд Источно Сарајево</t>
  </si>
  <si>
    <t>Број буџетске организације: 88</t>
  </si>
  <si>
    <t>Назив потрошачке јединице: Окружни привредни суд Требиње</t>
  </si>
  <si>
    <t>Број буџетске организације: 89</t>
  </si>
  <si>
    <t>Назив потрошачке јединице: Окружни привредни суд Приједор</t>
  </si>
  <si>
    <t>Број буџетске организације: 90</t>
  </si>
  <si>
    <t>Назив потрошачке јединице: Окружно јавно тужилаштво Приједор</t>
  </si>
  <si>
    <t>Број буџетске организације: 91</t>
  </si>
  <si>
    <t>Назив потрошачке јединице: Окружни суд Приједор</t>
  </si>
  <si>
    <t>Број буџетске организације: 92</t>
  </si>
  <si>
    <t>Назив потрошачке јединице: Министарство управе и локалне самоуправе</t>
  </si>
  <si>
    <t>Број министарства: 11</t>
  </si>
  <si>
    <t>Број министарства: 12</t>
  </si>
  <si>
    <t>Назив потрошачке јединице: Фонд "др Милан Јелић"</t>
  </si>
  <si>
    <t>Укупно Фонд "др Милан Јелић":</t>
  </si>
  <si>
    <t>Назив потрошачке јединице: Министарство здравља и социјалне заштите</t>
  </si>
  <si>
    <t>Број министарства: 13</t>
  </si>
  <si>
    <t>Број министарства: 14</t>
  </si>
  <si>
    <t xml:space="preserve">Дознаке грађанима </t>
  </si>
  <si>
    <t>Назив потрошачке јединице: Републички завод за стандардизацију и метрологију</t>
  </si>
  <si>
    <t>Назив потрошачке јединице: Републички завод за геолошка истраживања</t>
  </si>
  <si>
    <t>Назив потрошачке јединице: Министарство пољопривреде, шумарства и водопривреде</t>
  </si>
  <si>
    <t>Број министарства: 15</t>
  </si>
  <si>
    <t>Број потрошачке јединице: 001-006</t>
  </si>
  <si>
    <t>Назив потрошачке јединице: Републички хидрометеоролошки завод</t>
  </si>
  <si>
    <t>Назив потрошачке јединице: Агенција за аграрна плаћања</t>
  </si>
  <si>
    <t>Назив потрошачке јединице: Министарство саобраћаја и веза</t>
  </si>
  <si>
    <t>Број министарства: 16</t>
  </si>
  <si>
    <t>Назив потрошачке јединице: Агенција за безбједност саобраћаја</t>
  </si>
  <si>
    <t>Назив потрошачке јединице: Министарство трговине и туризма</t>
  </si>
  <si>
    <t>Број министарства: 18</t>
  </si>
  <si>
    <t>Назив потрошачке јединице: Министарство за просторно уређење, грађевинарство и екологију</t>
  </si>
  <si>
    <t>Број министарства: 19</t>
  </si>
  <si>
    <t>Назив потрошачке јединице: Републичка дирекција за обнову и изградњу</t>
  </si>
  <si>
    <t>Назив потрошачке јединице: Министарство рада и борачко-инвалидске заштите</t>
  </si>
  <si>
    <t>Број министарства: 20</t>
  </si>
  <si>
    <t>Назив потрошачке јединице: Фонд за пензијско и инвалидско осигурање Републике Српске</t>
  </si>
  <si>
    <t>Број министарства: 21</t>
  </si>
  <si>
    <t>Назив потрошачке јединице: Главна служба за ревизију јавног сектора Републике Српске</t>
  </si>
  <si>
    <t>Број министарства: 31</t>
  </si>
  <si>
    <t>Назив потрошачке јединице: Министарство породице, омладине и спорта</t>
  </si>
  <si>
    <t>Број министарства: 37</t>
  </si>
  <si>
    <t xml:space="preserve">Текући грантови непрофитним удружењима и организацијама за афирмацију породице </t>
  </si>
  <si>
    <t>Б у џ е т с к а   р е з е р в а</t>
  </si>
  <si>
    <t>Назив потрошачке јединице: Остала буџетска потрошња</t>
  </si>
  <si>
    <t>Број буџетске организације: 23</t>
  </si>
  <si>
    <t>Број потрошачке јединице: 006</t>
  </si>
  <si>
    <t>Укупно Остала буџетска потрошња:</t>
  </si>
  <si>
    <t>Назив потрошачке јединице: Унутрашњи дуг</t>
  </si>
  <si>
    <t>Укупно Унутрашњи дуг:</t>
  </si>
  <si>
    <t>Назив потрошачке јединице: Ино дуг</t>
  </si>
  <si>
    <t>Укупно Ино дуг:</t>
  </si>
  <si>
    <t>Назив потрошачке јединице: Јавне инвестиције</t>
  </si>
  <si>
    <t>Број потрошачке јединице: 005</t>
  </si>
  <si>
    <t>Расходи по основу камата на примљене зајмове у земљи</t>
  </si>
  <si>
    <t>Укупно Јавне инвестиције:</t>
  </si>
  <si>
    <t>Опис</t>
  </si>
  <si>
    <t>А. БУЏЕТСКИ ПРИХОДИ</t>
  </si>
  <si>
    <t>Порески приходи</t>
  </si>
  <si>
    <t>Непорески приходи</t>
  </si>
  <si>
    <t>Приходи од финансијске и нефинансијске имовине и позитивних курсних разлика</t>
  </si>
  <si>
    <t>Накнаде, таксе и приходи од пружања јавних услуга</t>
  </si>
  <si>
    <t>Приходи од финансијске и нефинансијске имовине и трансакција размјене између или унутар јединица власти</t>
  </si>
  <si>
    <t>Трансфери између или унутар јединица власти</t>
  </si>
  <si>
    <t>Б. БУЏЕТСКИ РАСХОДИ</t>
  </si>
  <si>
    <t xml:space="preserve">Текући расходи </t>
  </si>
  <si>
    <t>Трансфери између и унутар јединица власти</t>
  </si>
  <si>
    <t xml:space="preserve">* * * </t>
  </si>
  <si>
    <t>В. БРУТО БУЏЕТСКИ СУФИЦИТ/ДЕФИЦИТ (А-Б)</t>
  </si>
  <si>
    <t>I Примици за нефинансијску имовину</t>
  </si>
  <si>
    <t>Д. БУЏЕТСКИ СУФИЦИТ/ДЕФИЦИТ (В+Г)</t>
  </si>
  <si>
    <t xml:space="preserve">Е.  НЕТО ПРИМИЦИ ОД ФИНАНСИЈСКЕ ИМОВИНЕ (I-II)  </t>
  </si>
  <si>
    <t>I Примици од финансијске имовине</t>
  </si>
  <si>
    <t>Примици од финансијске имовине из трансакција између или унутар јединица власти</t>
  </si>
  <si>
    <t>II Издаци за финансијску имовину</t>
  </si>
  <si>
    <t>Ж. НЕТО ЗАДУЖИВАЊЕ (I-II)</t>
  </si>
  <si>
    <t>I Примици од задуживања</t>
  </si>
  <si>
    <t>Примици од задуживања</t>
  </si>
  <si>
    <t>II Издаци за отплату дугова</t>
  </si>
  <si>
    <t>З. ОСТАЛИ НЕТО ПРИМИЦИ (I-II)</t>
  </si>
  <si>
    <t>I Остали примици</t>
  </si>
  <si>
    <t>Остали примици</t>
  </si>
  <si>
    <t>II Остали издаци</t>
  </si>
  <si>
    <t>БУЏЕТСКИ ПРИХОДИ</t>
  </si>
  <si>
    <t>Порези на промет производа</t>
  </si>
  <si>
    <t>Индиректни порези прикупљени преко УИО - збирно</t>
  </si>
  <si>
    <t>Приходи од хартија од вриједности и финансијских деривата</t>
  </si>
  <si>
    <t>Приходи по основу реализованих позитивних курсних разлика из пословних и инвестиционих активности</t>
  </si>
  <si>
    <t>723000</t>
  </si>
  <si>
    <t>Т р а н с ф е р и   и з м е ђ у   и л и   у н у т а р   ј е д и н и ц а   в л а с т и</t>
  </si>
  <si>
    <t>П р и м и ц и   з а   н е ф и н а н с и ј с к у   и м о в и н у</t>
  </si>
  <si>
    <t>УКУПНИ БУЏЕТСКИ ПРИХОДИ И ПРИМИЦИ ЗА НЕФИНАНСИЈСКУ ИМОВИНУ</t>
  </si>
  <si>
    <t>БУЏЕТСКИ РАСХОДИ</t>
  </si>
  <si>
    <t>Остали некласификовани расходи</t>
  </si>
  <si>
    <t>Расходи по основу камата на хартије од вриједности</t>
  </si>
  <si>
    <t>Грантови у иностранство</t>
  </si>
  <si>
    <t>Дознаке грађанима које се исплаћују из буџета Републике, општина и градова</t>
  </si>
  <si>
    <t>Дознаке пружаоцима услуга социјалне заштите које се исплаћују из буџета Републике, општина и градова</t>
  </si>
  <si>
    <t>Трансфери заједничким институцијама</t>
  </si>
  <si>
    <t>ИЗДАЦИ ЗА НЕФИНАНСИЈСКУ ИМОВИНУ</t>
  </si>
  <si>
    <t>УКУПНИ БУЏЕТСКИ РАСХОДИ И ИЗДАЦИ ЗА НЕФИНАНСИЈСКУ ИМОВИНУ</t>
  </si>
  <si>
    <t>Ф И Н А Н С И Р А Њ Е</t>
  </si>
  <si>
    <t>Н Е Т О   П Р И М И Ц И   О Д   Ф И Н А Н С И Ј С К Е   И М О В И Н Е</t>
  </si>
  <si>
    <t>П р и м и ц и   о д   ф и н а н с и ј с к е   и м о в и н е</t>
  </si>
  <si>
    <t>Издаци за дате зајмове</t>
  </si>
  <si>
    <t>Издаци за финансијску имовину из трансакција са другим јединицама власти</t>
  </si>
  <si>
    <t>Н Е Т О   З А Д У Ж И В А Њ Е</t>
  </si>
  <si>
    <t>П р и м и ц и   од   з а д у ж и в а њ а</t>
  </si>
  <si>
    <t>Издаци за отплату главнице по хартијама од вриједности</t>
  </si>
  <si>
    <t>Издаци за отплату главнице примљених зајмова у земљи</t>
  </si>
  <si>
    <t>О С Т А Л И   Н Е Т О   П Р И М И Ц И</t>
  </si>
  <si>
    <t>О с т а л и   п р и м и ц и</t>
  </si>
  <si>
    <t>Примици по основу пореза на додату вриједност</t>
  </si>
  <si>
    <t xml:space="preserve">Остали издаци </t>
  </si>
  <si>
    <t>01</t>
  </si>
  <si>
    <t>Опште јавне услуге</t>
  </si>
  <si>
    <t>02</t>
  </si>
  <si>
    <t>Одбрана</t>
  </si>
  <si>
    <t>03</t>
  </si>
  <si>
    <t>Јавни ред и сигурност</t>
  </si>
  <si>
    <t>04</t>
  </si>
  <si>
    <t>Економски послови</t>
  </si>
  <si>
    <t>05</t>
  </si>
  <si>
    <t>Заштита животне средине</t>
  </si>
  <si>
    <t>06</t>
  </si>
  <si>
    <t>Стамбени и заједнички послови</t>
  </si>
  <si>
    <t>07</t>
  </si>
  <si>
    <t>Здравство</t>
  </si>
  <si>
    <t>08</t>
  </si>
  <si>
    <t>Рекреација, култура и религија</t>
  </si>
  <si>
    <t>09</t>
  </si>
  <si>
    <t>Образовање</t>
  </si>
  <si>
    <t>Социјална заштита</t>
  </si>
  <si>
    <t>УКУПНО</t>
  </si>
  <si>
    <t>Трансфер за ЈУ "Вучијак" Прњавор</t>
  </si>
  <si>
    <t>Остали примици из трансакција са другим буџетским корисницима исте јединице власти</t>
  </si>
  <si>
    <t xml:space="preserve">Остали примици </t>
  </si>
  <si>
    <t xml:space="preserve">Трансфери јединицама локалне самоуправе - личне инвалиднине из области социјалне заштите </t>
  </si>
  <si>
    <t>Средства за финансирање Коoрдинационог одбора</t>
  </si>
  <si>
    <t>Издаци за драгоцјености</t>
  </si>
  <si>
    <t>Текући грант Жељезничкој корпорацији БХЖЈК</t>
  </si>
  <si>
    <t>Текуће дознаке за унапређење материјалног положаја бораца са навршених 65 година живота</t>
  </si>
  <si>
    <t>Издаци за хартије од вриједности (изузев акција)</t>
  </si>
  <si>
    <t>Издаци за финансијску имовину из трансакција са другим буџетским корисницима исте јединице власти</t>
  </si>
  <si>
    <t>Издаци по основу аванса</t>
  </si>
  <si>
    <t>Капитални грантови организацијама и удружењима избјеглица и расељених лица</t>
  </si>
  <si>
    <t>Назив потрошачке јединице: Републички протокол</t>
  </si>
  <si>
    <t>Назив потрошачке јединице: Републички завод за заштиту културно - историјског и природног насљеђа</t>
  </si>
  <si>
    <t>Трансфер Републичкој дирекцији за промет наоружања и војне опреме</t>
  </si>
  <si>
    <t>Назив потрошачке јединице: Републички секретаријат за расељена лица и миграције</t>
  </si>
  <si>
    <t>Назив потрошачке јединице: Студентски домови</t>
  </si>
  <si>
    <t>Суфинансирање смјештаја и исхране у студентским домовима</t>
  </si>
  <si>
    <t>Назив потрошачке јединице: Угоститељски сервис Владе Републике Српске</t>
  </si>
  <si>
    <t>Назив потрошачке јединице: Министарство привреде и предузетништва</t>
  </si>
  <si>
    <t>Број министарства: 17</t>
  </si>
  <si>
    <t>Текући грант - Подршка развоју привреде и побољшања ефикасности пословања и увођења нових технологија</t>
  </si>
  <si>
    <t>Број потрошачке јединице: 006-009</t>
  </si>
  <si>
    <t>Назив потрошачке јединице: Ђачки домови</t>
  </si>
  <si>
    <t>Назив потрошачке јединице: Министарство енергетике и рударства</t>
  </si>
  <si>
    <t xml:space="preserve">Назив потрошачке јединице: Министарство за европске интеграције и међународну сарадњу </t>
  </si>
  <si>
    <t>БУЏЕТСКИ ИЗДАЦИ ПО КОРИСНИЦИМА - ОРГАНИЗАЦИОНА КЛАСИФИКАЦИЈА</t>
  </si>
  <si>
    <t>Трансфер Фонду здравственог осигурања у складу са Законом о здравственом осигурању</t>
  </si>
  <si>
    <t>Текући грант - Подршка учешћу и организацији сајмова и манифестација у сврху развоја привреде и предузетништва</t>
  </si>
  <si>
    <t>Текући грант - Подршка унапређењу привредних активности и побољшања пословања привредних друштава</t>
  </si>
  <si>
    <t>Субвенције нефинансијским субјектима у области ветеринарства</t>
  </si>
  <si>
    <t>Издаци за прибављање земљишта</t>
  </si>
  <si>
    <t>Текући грант за провођење Стратегије развоја МСП, предузетништва и успостављања пословних зона</t>
  </si>
  <si>
    <t>Расходи за спровођење реформе образовања у Републици Српској</t>
  </si>
  <si>
    <t>Трансфер за Народну и универзитетску библиотеку РС - COBISS</t>
  </si>
  <si>
    <t>Текући грант за активности спортских савеза Републике Српске</t>
  </si>
  <si>
    <t>Текући грант за врхунски спорт</t>
  </si>
  <si>
    <t>Назив потрошачке јединице: Основни суд Шамац</t>
  </si>
  <si>
    <t>Број буџетске организације: 93</t>
  </si>
  <si>
    <t>Пројекат подршке хуманитарним и друштвено корисним акцијама и покровитељства</t>
  </si>
  <si>
    <t>Назив потрошачке јединице: ЈЗУ Завод за судску медицину Републике Српске</t>
  </si>
  <si>
    <t>Назив потрошачке јединице: ЈЗУ Завод за трансфузијску медицину Републике Српске</t>
  </si>
  <si>
    <t>Пројекат подршке за изградњу, адаптацију и опремање објeката за дјецу и омладину</t>
  </si>
  <si>
    <t>Субвенције на име подстицаја за повећање плате радника</t>
  </si>
  <si>
    <t>Расходи по основу организације манифестације Наши учитељи - Светосавска награда</t>
  </si>
  <si>
    <t>Број потрошачке јединице: 001-011</t>
  </si>
  <si>
    <t>Расходи за стручне услуге - арбитража</t>
  </si>
  <si>
    <t>Издаци за инвестициону имовину</t>
  </si>
  <si>
    <t>Трансфери јединицама локалне самоуправе за дефицитарна занимања</t>
  </si>
  <si>
    <t>Трансфер за суфинансирање школарина</t>
  </si>
  <si>
    <t>Трансфер јединицама локалне самоуправе за миграције и послове реадмисије</t>
  </si>
  <si>
    <t>Издаци за отплату неизмирених обавеза из ранијих година - годишњи борачки додатак, дознаке за одликоване борце и отпремнине по члану 182. Закона о раду</t>
  </si>
  <si>
    <t>Текући грант Институту за јавно здравство за финансирање обавезне имунизације</t>
  </si>
  <si>
    <t>Трансфери осталим јединицама власти</t>
  </si>
  <si>
    <t>Грантови из иностранства</t>
  </si>
  <si>
    <t>Грантови из земље</t>
  </si>
  <si>
    <t>Г р а н т о в и</t>
  </si>
  <si>
    <t>Примици за земљиште</t>
  </si>
  <si>
    <t>Примици од залиха материјала, учинака, робе и ситног инвентара, амбалаже и сл.</t>
  </si>
  <si>
    <t>Примици за непроизведену сталну имовину</t>
  </si>
  <si>
    <t>Трансфер Развојној агенцији Републике Српске</t>
  </si>
  <si>
    <t>Трансфер Фонду за здравствено осигурање за унапређење здравствене заштите</t>
  </si>
  <si>
    <t>Трансфер Заводу за запошљавање - Програм подршке привреди путем поврата уплаћених пореза и доприноса за ново запошљавање радника</t>
  </si>
  <si>
    <t>Субвенције јавним нефинансијским субјектима - самостални умјетници</t>
  </si>
  <si>
    <t>Трансфер Агенцији за високо образовање Републике Српске</t>
  </si>
  <si>
    <t>Примици за нефинансијску имовину из трансакција између или унутар јединица власти</t>
  </si>
  <si>
    <t>IV Издаци за нефинасијску имовину из трансакција између или унутар јединица власти</t>
  </si>
  <si>
    <t>П р и м и ц и   з а   н е ф и н а н с и ј с к у   и м о в и н у  и з  т р а н с а к ц и ј а  и з м е ђ у  и л и  у н у т а р  ј е д и н и ц а  в л а с т и</t>
  </si>
  <si>
    <t>Примици за нефинансијску имовину из трансакција са другим јединицама власти</t>
  </si>
  <si>
    <t>Примици за нефинансијску имовину из трансакција са другим буџетским корисницима исте јединице власти</t>
  </si>
  <si>
    <t xml:space="preserve">Г. НЕТО ИЗДАЦИ ЗА НЕФИНАНСИЈСКУ ИМОВИНУ (I+II-III-IV)  </t>
  </si>
  <si>
    <t>II Примици за нефинасијску имовину из трансакција између или унутар јединица власти</t>
  </si>
  <si>
    <t>III Издаци за нефинансијску имовину</t>
  </si>
  <si>
    <t>Субвенције нефинансијским субјектима</t>
  </si>
  <si>
    <t>Примици по основу депозита и кауција</t>
  </si>
  <si>
    <t>Приходи од финансијске и нефинансијске имовине и трансакција унутар исте јединице власти</t>
  </si>
  <si>
    <t>Издаци за потенцијалне обавезе по издатим гаранцијама - Гарантни програм</t>
  </si>
  <si>
    <t>Примици по основу аванса</t>
  </si>
  <si>
    <t>Грант за развој туризма у Републици Српској</t>
  </si>
  <si>
    <t>Трансфер за Национални парк "Дрина"</t>
  </si>
  <si>
    <t>УКУПНО:</t>
  </si>
  <si>
    <t xml:space="preserve">О с т а л и   п р и м и ц и   </t>
  </si>
  <si>
    <t>Накнаде и таксе и приходи од пружања јавних услуга</t>
  </si>
  <si>
    <t>П р и м и ц и  з а   н е ф и н а н с и ј с к у  и м о в и н у  и з  т р а н с а к ц и ј а  и з м е ђ у  и л и  у н у т а р  ј е д и н и ц а  в л а с т и</t>
  </si>
  <si>
    <t>П р и м и ц и  з а  н е ф и н а н с и ј с к у  и м о в и н у</t>
  </si>
  <si>
    <t>Назив потрошачке јединице: ЈЗУ Завод за стоматологију Републике Српске</t>
  </si>
  <si>
    <t xml:space="preserve">О с т а л и   п р и м и ц и </t>
  </si>
  <si>
    <t>Ј. РАЗЛИКА У ФИНАНСИРАЊУ (Д+Ђ)</t>
  </si>
  <si>
    <t>Назив потрошачке јединице: Казнено - поправни завод Бања Лука - Привредна јединица "Туњице"</t>
  </si>
  <si>
    <t>Назив потрошачке јединице: Казнено - поправни завод Фоча - Привредна јединица "Дрина"</t>
  </si>
  <si>
    <t>Назив потрошачке јединице: Казнено - поправни завод Бијељина - Привредна јединица "3. мај"</t>
  </si>
  <si>
    <t>Назив потрошачке јединице: Казнено - поправни завод Добој - Привредна јединица "Спреча"</t>
  </si>
  <si>
    <t>Назив потрошачке јединице: Казнено - поправни завод Источно Сарајево - Привредна јединица "Привредник"</t>
  </si>
  <si>
    <t>Назив потрошачке јединице: Казнено - поправни завод Требиње - Привредна јединица "Пударица"</t>
  </si>
  <si>
    <t>Назив потрошачке јединице: ЈЗУ Завод за форензичку психијатрију Соколац</t>
  </si>
  <si>
    <t>ПРИХОДИ И ПРИМИЦИ БУЏЕТСКИХ КОРИСНИКА ОСТВАРЕНИ ПО ПОСЕБНИМ ПРОПИСИМА (ФОНД 02)</t>
  </si>
  <si>
    <t>И. РАСПОДЈЕЛА СУФИЦИТА ИЗ РАНИЈИХ ПЕРИОДА/НЕУТРОШЕНА СРЕДСТВА</t>
  </si>
  <si>
    <t xml:space="preserve">РАСПОДЈЕЛА СУФИЦИТА ИЗ РАНИЈИХ ПЕРИОДА/НЕУТРОШЕНА СРЕДСТВА </t>
  </si>
  <si>
    <t>Подршка организовања научних, стручних и промотивних скупова и форума у циљу промоције и развоја енергетике и рударства</t>
  </si>
  <si>
    <t>РАСПОДЈЕЛА СУФИЦИТА ИЗ РАНИЈИХ ПЕРИОДА / НЕУТРОШЕНА СРЕДСТВА</t>
  </si>
  <si>
    <t>Остали порески приходи</t>
  </si>
  <si>
    <t>П р и м и ц и  о д  ф и н а н с и ј с к е  и м о в и н е</t>
  </si>
  <si>
    <t>Остали непоменути расходи</t>
  </si>
  <si>
    <t xml:space="preserve">Назив потрошачке јединице: Виши привредни суд </t>
  </si>
  <si>
    <t>Расходи финансирања и други финансијски трошкови из трансакција унутар исте јединице власти</t>
  </si>
  <si>
    <t>Издаци за отплату дугова из трансакција између или унутар јединица власти</t>
  </si>
  <si>
    <t>Издаци за отплату дугова према другим буџетским корисницима исте јединице власти</t>
  </si>
  <si>
    <t>Трансфер Фонду здравственог осигурања за посебан програм лијекова</t>
  </si>
  <si>
    <t>Трансфер Заводу за социјалну заштиту</t>
  </si>
  <si>
    <t>ЈУ Центар за друштвено - политичка истраживања Републике Српске</t>
  </si>
  <si>
    <t>Трансфер за суфинансирање генетичких ресурса Републике Српске</t>
  </si>
  <si>
    <t>Трансфер за ЈУ Аудио - визуелни центар Републике Српске</t>
  </si>
  <si>
    <t>Издаци по основу улагања у побољшање земљишта</t>
  </si>
  <si>
    <t>Трансфери представништвима Републике Српске у иностранству</t>
  </si>
  <si>
    <t>Грантови вјерским и етничким организацијама и удружењима</t>
  </si>
  <si>
    <t>Број потрошачке јединице: 001-072</t>
  </si>
  <si>
    <t>Текући грантови у земљи</t>
  </si>
  <si>
    <t>Издаци за нематеријалну прозведену имовину</t>
  </si>
  <si>
    <t>Остале текуће дознаке грађанима које се исплаћују из буџета Републике</t>
  </si>
  <si>
    <t>Расходи за одржавање лиценце</t>
  </si>
  <si>
    <t>Ђ. НЕТО ФИНАНСИРАЊЕ (Е+Ж+З+И)</t>
  </si>
  <si>
    <t>Издаци за нематеријалну неприизведену имовину</t>
  </si>
  <si>
    <t>Трансфер Фонду здравственог осигурања за дијагностичку процедуру (NIPT тест)</t>
  </si>
  <si>
    <t>Текући грант за Научно технолошки парк</t>
  </si>
  <si>
    <t xml:space="preserve">Назив потрошачке јединице: Агенција за управљање одузетом имовином </t>
  </si>
  <si>
    <t>Примици за инвестициону имовину</t>
  </si>
  <si>
    <t xml:space="preserve">Назив потрошачке јединице: Министарство за научнотехнолошки развој и високо образовање </t>
  </si>
  <si>
    <t>Трансфер унутар исте јединице власти - Фонд солидарности Републике Српске</t>
  </si>
  <si>
    <t>Број потрошачке јединице: 001-018</t>
  </si>
  <si>
    <t>Број потрошачке јединице: 100-118,200-272,300-333,400-438,500-548,600-624,700-724,800-861,900-965</t>
  </si>
  <si>
    <t>Укупно Министарство за научнотехнолошки развој и високо образовање:</t>
  </si>
  <si>
    <t xml:space="preserve">Расходи за лиценцирање Microsoft софтвера </t>
  </si>
  <si>
    <t>Назив потрошачке јединице: Назив потрошачке јединице: Ђачки домови</t>
  </si>
  <si>
    <t>Трансфер Агенцији за информационо - комуникационе технологије Републике Српске</t>
  </si>
  <si>
    <t>Примици за акције и учешћа у капиталу</t>
  </si>
  <si>
    <t>Расходи финансирања и други финансијски трошкови између јединица власти</t>
  </si>
  <si>
    <t>Субвенција трошкова иницијалне фискализације</t>
  </si>
  <si>
    <t>Текући грант за трошкове систематских прегледа спортиста</t>
  </si>
  <si>
    <t>Ребаланс буџета Републике Српске за
2024. годину
(Фонд 02)</t>
  </si>
  <si>
    <t>Текући грантови за социјалну заштиту пензионера</t>
  </si>
  <si>
    <t>Остали текући грантови непрофитним субјектима у земљи</t>
  </si>
  <si>
    <t>Примици од задуживања код других буџетских корисника исте јединице власти</t>
  </si>
  <si>
    <t>Примици од задуживања из трансакција између или унутар јединица власти</t>
  </si>
  <si>
    <t>Трансфер Заводу за запошљавање - Програм подршке запошљавању младих</t>
  </si>
  <si>
    <t>Примици од хартија од вриједности (изузев акција)</t>
  </si>
  <si>
    <t>РЕБАЛАНС БУЏЕТА РЕПУБЛИКЕ СРПСКЕ ЗА 2024 - ОПШТИ ДИО</t>
  </si>
  <si>
    <t>РЕБАЛАНС БУЏЕТА РЕПУБЛИКЕ СРПСКЕ ЗА 2024 - БУЏЕТСКИ ПРИХОДИ И ПРИМИЦИ ЗА НЕФИНАНСИЈСКУ ИМОВИНУ</t>
  </si>
  <si>
    <t>РЕБАЛАНС БУЏЕТА РЕПУБЛИКЕ СРПСКЕ ЗА 2024 - БУЏЕТСКИ РАСХОДИ И ИЗДАЦИ ЗА НЕФИНАНСИЈСКУ ИМОВИНУ</t>
  </si>
  <si>
    <t>РЕБАЛАНС БУЏЕТА РЕПУБЛИКЕ СРПСКЕ ЗА 2024 - ФИНАНСИРАЊЕ</t>
  </si>
  <si>
    <t xml:space="preserve">РЕБАЛАНС БУЏЕТА РЕПУБЛИКЕ СРПСКЕ ЗА 2024 - ФУНКЦИОНАЛНА КЛАСИФИКАЦИЈА РАСХОДА И НЕТО ИЗДАТАКА ЗА НЕФИНАНСИЈСКУ ИМОВИНУ </t>
  </si>
  <si>
    <t>6=4/3</t>
  </si>
  <si>
    <t>Буџет Републике Српске за
2024. годину
(Фонд 01)</t>
  </si>
  <si>
    <t>Ребаланс буџета Републике Српске за
2024. годину
(Фонд 01)</t>
  </si>
  <si>
    <t>Индекс</t>
  </si>
  <si>
    <t>РЕБАЛАНС БУЏЕТА РЕПУБЛИКЕ СРПСКЕ 2024 - БУЏЕТСКИ ИЗДАЦИ</t>
  </si>
  <si>
    <t>С А Д Р Ж А Ј</t>
  </si>
  <si>
    <t>I</t>
  </si>
  <si>
    <t>Општи дио</t>
  </si>
  <si>
    <t>II</t>
  </si>
  <si>
    <t>Буџетски приходи и примици за нефинансијску имовину</t>
  </si>
  <si>
    <t>III</t>
  </si>
  <si>
    <t>Буџетски расходи и издаци за нефинансијску имовину</t>
  </si>
  <si>
    <t>IV</t>
  </si>
  <si>
    <t>Финансирање</t>
  </si>
  <si>
    <t>V</t>
  </si>
  <si>
    <t xml:space="preserve">Функционална класификација расхода и нето издатака за нефинансијску имовину </t>
  </si>
  <si>
    <t>0101</t>
  </si>
  <si>
    <t>Предсједник Републике Српске</t>
  </si>
  <si>
    <t>0202</t>
  </si>
  <si>
    <t>Народна скупштина Републике Српске</t>
  </si>
  <si>
    <t>0204</t>
  </si>
  <si>
    <t>Вијеће народа Републике Српске</t>
  </si>
  <si>
    <t>0205</t>
  </si>
  <si>
    <t xml:space="preserve">Републичка комисија за утврђивање сукоба интереса у органима власти Републике Српске </t>
  </si>
  <si>
    <t>0206</t>
  </si>
  <si>
    <t>Омбудсман за дјецу Републике Српске</t>
  </si>
  <si>
    <t>0207</t>
  </si>
  <si>
    <t>Комисија за жалбе</t>
  </si>
  <si>
    <t>0208</t>
  </si>
  <si>
    <t>Републичка изборна комисија</t>
  </si>
  <si>
    <t>0209</t>
  </si>
  <si>
    <t>Фискални савјет Републике Српске</t>
  </si>
  <si>
    <t>0304</t>
  </si>
  <si>
    <t>Уставни суд Републике Српске</t>
  </si>
  <si>
    <t>0405</t>
  </si>
  <si>
    <t>Влада Републике Српске</t>
  </si>
  <si>
    <t>0407</t>
  </si>
  <si>
    <t>Ваздухопловни сервис</t>
  </si>
  <si>
    <t>0410</t>
  </si>
  <si>
    <t>Републичка управа за геодетске и имовинско - правне послове</t>
  </si>
  <si>
    <t>0411</t>
  </si>
  <si>
    <t>Републички секретаријат за законодавство</t>
  </si>
  <si>
    <t>0413</t>
  </si>
  <si>
    <t>Агенција за државну управу</t>
  </si>
  <si>
    <t>0414</t>
  </si>
  <si>
    <t>Одбор државне управе за жалбе</t>
  </si>
  <si>
    <t>0416</t>
  </si>
  <si>
    <t>Гендер центар</t>
  </si>
  <si>
    <t>0417</t>
  </si>
  <si>
    <t>Канцеларија правног представника</t>
  </si>
  <si>
    <t>0419</t>
  </si>
  <si>
    <t>Републичка управа за инспекцијске послове</t>
  </si>
  <si>
    <t>0420</t>
  </si>
  <si>
    <t>Служба за заједничке послове Владе Републике Српске</t>
  </si>
  <si>
    <t>0421</t>
  </si>
  <si>
    <t>Хеликоптерски сервис</t>
  </si>
  <si>
    <t>0422</t>
  </si>
  <si>
    <t>Републичка управа цивилне заштите</t>
  </si>
  <si>
    <t>0423</t>
  </si>
  <si>
    <t>Републички протокол</t>
  </si>
  <si>
    <t>0424</t>
  </si>
  <si>
    <t>Републички секретаријат за расељена лица и миграције</t>
  </si>
  <si>
    <t>0425</t>
  </si>
  <si>
    <t>Угоститељски сервис Владе Републике Српске</t>
  </si>
  <si>
    <t>0501</t>
  </si>
  <si>
    <t>Академија наука и умјетности Републике Српске</t>
  </si>
  <si>
    <t>0712</t>
  </si>
  <si>
    <t>Министарство унутрашњих послова</t>
  </si>
  <si>
    <t>0813</t>
  </si>
  <si>
    <t>Министарство просвјете и културе</t>
  </si>
  <si>
    <t>0814</t>
  </si>
  <si>
    <t>Основне школе</t>
  </si>
  <si>
    <t>0815</t>
  </si>
  <si>
    <t>Средње школе</t>
  </si>
  <si>
    <t>0817</t>
  </si>
  <si>
    <t>Републички педагошки завод</t>
  </si>
  <si>
    <t>0818</t>
  </si>
  <si>
    <t>Институције културе</t>
  </si>
  <si>
    <t>0819</t>
  </si>
  <si>
    <t>Републички завод за заштиту културно - историјског и природног насљеђа</t>
  </si>
  <si>
    <t>0820</t>
  </si>
  <si>
    <t>Архив Републике Српске</t>
  </si>
  <si>
    <t>0822</t>
  </si>
  <si>
    <t>Републички секретаријат за вјере</t>
  </si>
  <si>
    <t>0834</t>
  </si>
  <si>
    <t>Ђачки домови</t>
  </si>
  <si>
    <t>0840</t>
  </si>
  <si>
    <t>Институције специјалног и умјетничког образовања</t>
  </si>
  <si>
    <t>0841</t>
  </si>
  <si>
    <t>Завод за образовање одраслих</t>
  </si>
  <si>
    <t>0918</t>
  </si>
  <si>
    <t>Министарство финансија</t>
  </si>
  <si>
    <t>0919</t>
  </si>
  <si>
    <t>Пореска управа Републике Српске</t>
  </si>
  <si>
    <t>0922</t>
  </si>
  <si>
    <t>Републички завод за статистику</t>
  </si>
  <si>
    <t>0925</t>
  </si>
  <si>
    <t>Републичка управа за игре на срећу</t>
  </si>
  <si>
    <t>1024</t>
  </si>
  <si>
    <t>Министарство правде</t>
  </si>
  <si>
    <t>1025</t>
  </si>
  <si>
    <t>Врховни суд Републике Српске</t>
  </si>
  <si>
    <t>1026</t>
  </si>
  <si>
    <t>Републичко јавно тужилаштво Републике Српске</t>
  </si>
  <si>
    <t>1027</t>
  </si>
  <si>
    <t>Правобранилаштво Републике Српске</t>
  </si>
  <si>
    <t>1041</t>
  </si>
  <si>
    <t>Центар за едукацију судија и тужилаца у Републици Српској</t>
  </si>
  <si>
    <t>1042</t>
  </si>
  <si>
    <t>Судска полиција Републике Српске</t>
  </si>
  <si>
    <t>1043</t>
  </si>
  <si>
    <t>Окружно јавно тужилаштво Бања Лука</t>
  </si>
  <si>
    <t>1044</t>
  </si>
  <si>
    <t>Окружно јавно тужилаштво Бијељина</t>
  </si>
  <si>
    <t>1045</t>
  </si>
  <si>
    <t>Окружно јавно тужилаштво Добој</t>
  </si>
  <si>
    <t>1046</t>
  </si>
  <si>
    <t>Окружно јавно тужилаштво Источно Сарајево</t>
  </si>
  <si>
    <t>1047</t>
  </si>
  <si>
    <t>Окружно јавно тужилаштво Требиње</t>
  </si>
  <si>
    <t>1048</t>
  </si>
  <si>
    <t>Окружни суд Бања Лука</t>
  </si>
  <si>
    <t>1049</t>
  </si>
  <si>
    <t>Окружни суд Бијељина</t>
  </si>
  <si>
    <t>1050</t>
  </si>
  <si>
    <t>Окружни суд Добој</t>
  </si>
  <si>
    <t>1051</t>
  </si>
  <si>
    <t>Окружни суд Источно Сарајево</t>
  </si>
  <si>
    <t>1052</t>
  </si>
  <si>
    <t>Окружни суд Требиње</t>
  </si>
  <si>
    <t>1054</t>
  </si>
  <si>
    <t>Казнено - поправни завод Бања Лука</t>
  </si>
  <si>
    <t>1055</t>
  </si>
  <si>
    <t>Казнено - поправни завод Фоча</t>
  </si>
  <si>
    <t>1056</t>
  </si>
  <si>
    <t>Казнено - поправни завод Бијељина</t>
  </si>
  <si>
    <t>1057</t>
  </si>
  <si>
    <t>Казнено - поправни завод Добој</t>
  </si>
  <si>
    <t>1058</t>
  </si>
  <si>
    <t>Казнено - поправни завод Источно Сарајево</t>
  </si>
  <si>
    <t>1059</t>
  </si>
  <si>
    <t>Казнено - поправни завод Требиње</t>
  </si>
  <si>
    <t>1060</t>
  </si>
  <si>
    <t>Основни суд Бања Лука</t>
  </si>
  <si>
    <t>1061</t>
  </si>
  <si>
    <t>Основни суд Мркоњић Град</t>
  </si>
  <si>
    <t>1062</t>
  </si>
  <si>
    <t>Основни суд Прњавор</t>
  </si>
  <si>
    <t>1063</t>
  </si>
  <si>
    <t>Основни суд Градишка</t>
  </si>
  <si>
    <t>1064</t>
  </si>
  <si>
    <t>Основни суд Приједор</t>
  </si>
  <si>
    <t>1065</t>
  </si>
  <si>
    <t>Основни суд Нови Град</t>
  </si>
  <si>
    <t>1066</t>
  </si>
  <si>
    <t>Основни суд Котор Варош</t>
  </si>
  <si>
    <t>1067</t>
  </si>
  <si>
    <t>Основни суд Бијељина</t>
  </si>
  <si>
    <t>1068</t>
  </si>
  <si>
    <t>Основни суд Зворник</t>
  </si>
  <si>
    <t>1069</t>
  </si>
  <si>
    <t>Основни суд Требиње</t>
  </si>
  <si>
    <t>1070</t>
  </si>
  <si>
    <t>Основни суд Фоча</t>
  </si>
  <si>
    <t>1071</t>
  </si>
  <si>
    <t>Основни суд Добој</t>
  </si>
  <si>
    <t>1072</t>
  </si>
  <si>
    <t>Основни суд Теслић</t>
  </si>
  <si>
    <t>1073</t>
  </si>
  <si>
    <t>Основни суд Дервента</t>
  </si>
  <si>
    <t>1074</t>
  </si>
  <si>
    <t>Основни суд Модрича</t>
  </si>
  <si>
    <t>1075</t>
  </si>
  <si>
    <t>Основни суд Соколац</t>
  </si>
  <si>
    <t>1076</t>
  </si>
  <si>
    <t>Основни суд Власеница</t>
  </si>
  <si>
    <t>1077</t>
  </si>
  <si>
    <t>Основни суд Вишеград</t>
  </si>
  <si>
    <t>1078</t>
  </si>
  <si>
    <t>Основни суд Сребреница</t>
  </si>
  <si>
    <t>1079</t>
  </si>
  <si>
    <t>Основни суд Козарска Дубица</t>
  </si>
  <si>
    <t>1080</t>
  </si>
  <si>
    <t>Центар за пружање бесплатне правне помоћи</t>
  </si>
  <si>
    <t>1082</t>
  </si>
  <si>
    <t>Републички центар за истраживање рата, ратних злочина и тражења несталих лица</t>
  </si>
  <si>
    <t>1083</t>
  </si>
  <si>
    <t>Агенција за управљање одузетом имовином</t>
  </si>
  <si>
    <t>1084</t>
  </si>
  <si>
    <t>Виши привредни суд</t>
  </si>
  <si>
    <t>1085</t>
  </si>
  <si>
    <t>Окружни привредни суд Бања Лука</t>
  </si>
  <si>
    <t>1086</t>
  </si>
  <si>
    <t>Окружни привредни суд Бијељина</t>
  </si>
  <si>
    <t>1087</t>
  </si>
  <si>
    <t>Окружни привредни суд Добој</t>
  </si>
  <si>
    <t>1088</t>
  </si>
  <si>
    <t>Окружни привредни суд Источно Сарајево</t>
  </si>
  <si>
    <t>1089</t>
  </si>
  <si>
    <t>Окружни привредни суд Требиње</t>
  </si>
  <si>
    <t>1090</t>
  </si>
  <si>
    <t>Окружни привредни суд Приједор</t>
  </si>
  <si>
    <t>1091</t>
  </si>
  <si>
    <t>Окружно јавно тужилаштво Приједор</t>
  </si>
  <si>
    <t>1092</t>
  </si>
  <si>
    <t>Окружни суд Приједор</t>
  </si>
  <si>
    <t>1093</t>
  </si>
  <si>
    <t>Основни суд Шамац</t>
  </si>
  <si>
    <t>1141</t>
  </si>
  <si>
    <t>Министарство управе и локалне самоуправе</t>
  </si>
  <si>
    <t>1242</t>
  </si>
  <si>
    <t>Министарство за научнотехнолошки развој и високо образовање</t>
  </si>
  <si>
    <t>1250</t>
  </si>
  <si>
    <t>Универзитет у Бањој Луци</t>
  </si>
  <si>
    <t>1251</t>
  </si>
  <si>
    <t>Универзитет у Источном Сарајеву</t>
  </si>
  <si>
    <t>1252</t>
  </si>
  <si>
    <t>Висока медицинска школа Приједор</t>
  </si>
  <si>
    <t>1253</t>
  </si>
  <si>
    <t>Висока школа за туризам и хотелијерство Требиње</t>
  </si>
  <si>
    <t>1254</t>
  </si>
  <si>
    <t>Студентски домови</t>
  </si>
  <si>
    <t>1344</t>
  </si>
  <si>
    <t>Министарство здравља и социјалне заштите</t>
  </si>
  <si>
    <t>1366</t>
  </si>
  <si>
    <t>ЈЗУ Завод за трансфузијску медицину Републике Српске</t>
  </si>
  <si>
    <t>1367</t>
  </si>
  <si>
    <t>ЈЗУ Завод за судску медицину Републике Српске</t>
  </si>
  <si>
    <t>1369</t>
  </si>
  <si>
    <t>ЈЗУ Завод за стоматологију Републике Српске</t>
  </si>
  <si>
    <t>1370</t>
  </si>
  <si>
    <t>ЈЗУ Завод за форензичку психијатрију Соколац</t>
  </si>
  <si>
    <t>1445</t>
  </si>
  <si>
    <t>Министарство енергетике и рударства</t>
  </si>
  <si>
    <t>1448</t>
  </si>
  <si>
    <t>Републички завод за геолошка истраживања</t>
  </si>
  <si>
    <t>1546</t>
  </si>
  <si>
    <t>Министарство пољопривреде, шумарства и водопривреде</t>
  </si>
  <si>
    <t>1548</t>
  </si>
  <si>
    <t>Републички хидрометеоролошки завод</t>
  </si>
  <si>
    <t>1552</t>
  </si>
  <si>
    <t>Агенција за аграрна плаћања</t>
  </si>
  <si>
    <t>1648</t>
  </si>
  <si>
    <t>Министарство саобраћаја и веза</t>
  </si>
  <si>
    <t>1652</t>
  </si>
  <si>
    <t>Агенција за безбједност саобраћаја</t>
  </si>
  <si>
    <t>1745</t>
  </si>
  <si>
    <t>Министарство привреде и предузетништва</t>
  </si>
  <si>
    <t>1746</t>
  </si>
  <si>
    <t>Републички завод за стандардизацију и метрологију</t>
  </si>
  <si>
    <t>1855</t>
  </si>
  <si>
    <t>Министарство трговине и туризма</t>
  </si>
  <si>
    <t>1956</t>
  </si>
  <si>
    <t>Министарство за просторно уређење, грађевинарство и екологију</t>
  </si>
  <si>
    <t>1957</t>
  </si>
  <si>
    <t>Републичка дирекција за обнову и изградњу</t>
  </si>
  <si>
    <t>2058</t>
  </si>
  <si>
    <t>Министарство рада и борачко - инвалидске заштите</t>
  </si>
  <si>
    <t>2061</t>
  </si>
  <si>
    <t>Фонд за пензијско и инвалидско осигурање Републике Српске</t>
  </si>
  <si>
    <t>2159</t>
  </si>
  <si>
    <t>Министарство за европске интеграције и међународну сарадњу</t>
  </si>
  <si>
    <t>3170</t>
  </si>
  <si>
    <t>Главна служба за ревизију јавног сектора Републике Српске</t>
  </si>
  <si>
    <t>3710</t>
  </si>
  <si>
    <t>Министарство породице, омладине и спорта</t>
  </si>
  <si>
    <t>0923</t>
  </si>
  <si>
    <t>Остала буџетска потрошња</t>
  </si>
  <si>
    <t>VI</t>
  </si>
  <si>
    <t>Приходи и примици буџетских корисника остварени по посебним прописима - Фонд 02</t>
  </si>
  <si>
    <t>VII</t>
  </si>
  <si>
    <t>Образложење Приједлога ребаланса Буџета Републике Српске за 2024. годину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</si>
</sst>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.0"/>
    <numFmt numFmtId="167" formatCode="&quot;   &quot;@"/>
    <numFmt numFmtId="168" formatCode="&quot;      &quot;@"/>
    <numFmt numFmtId="169" formatCode="&quot;         &quot;@"/>
    <numFmt numFmtId="170" formatCode="&quot;            &quot;@"/>
    <numFmt numFmtId="171" formatCode="&quot;               &quot;@"/>
    <numFmt numFmtId="172" formatCode="_-* #,##0.00\ _€_-;\-* #,##0.00\ _€_-;_-* &quot;-&quot;??\ _€_-;_-@_-"/>
    <numFmt numFmtId="173" formatCode="#,##0.000"/>
    <numFmt numFmtId="174" formatCode="#,##0.00\ [$SEK]"/>
    <numFmt numFmtId="175" formatCode="0.000"/>
    <numFmt numFmtId="176" formatCode="General_)"/>
    <numFmt numFmtId="177" formatCode="[Black][&gt;0.05]#,##0.0;[Black][&lt;-0.05]\-#,##0.0;;"/>
    <numFmt numFmtId="178" formatCode="[Black][&gt;0.5]#,##0;[Black][&lt;-0.5]\-#,##0;;"/>
    <numFmt numFmtId="179" formatCode="#,##0_)"/>
  </numFmts>
  <fonts count="46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sz val="20"/>
      <name val="Times New Roman"/>
      <family val="1"/>
      <charset val="238"/>
    </font>
    <font>
      <sz val="20"/>
      <name val="Times New Roman"/>
      <family val="1"/>
      <charset val="238"/>
    </font>
    <font>
      <b/>
      <i/>
      <sz val="20"/>
      <name val="Times New Roman"/>
      <family val="1"/>
      <charset val="238"/>
    </font>
    <font>
      <b/>
      <sz val="20"/>
      <color rgb="FFFF0000"/>
      <name val="Times New Roman"/>
      <family val="1"/>
      <charset val="238"/>
    </font>
    <font>
      <b/>
      <sz val="18"/>
      <name val="Times New Roman"/>
      <family val="1"/>
      <charset val="238"/>
    </font>
    <font>
      <sz val="18"/>
      <name val="Times New Roman"/>
      <family val="1"/>
      <charset val="238"/>
    </font>
    <font>
      <b/>
      <i/>
      <sz val="18"/>
      <name val="Times New Roman"/>
      <family val="1"/>
      <charset val="238"/>
    </font>
    <font>
      <i/>
      <sz val="18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40">
    <fill>
      <patternFill patternType="none"/>
    </fill>
    <fill>
      <patternFill patternType="gray125"/>
    </fill>
    <fill>
      <patternFill patternType="solid">
        <fgColor rgb="FFFFFFC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4158">
    <xf numFmtId="0" fontId="0" fillId="0" borderId="0"/>
    <xf numFmtId="9" fontId="7" fillId="0" borderId="0" applyFont="0" applyFill="0" applyBorder="0" applyAlignment="0" applyProtection="0"/>
    <xf numFmtId="0" fontId="5" fillId="0" borderId="0"/>
    <xf numFmtId="0" fontId="7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6" fillId="0" borderId="0"/>
    <xf numFmtId="0" fontId="8" fillId="0" borderId="0"/>
    <xf numFmtId="0" fontId="9" fillId="0" borderId="0"/>
    <xf numFmtId="0" fontId="6" fillId="0" borderId="0"/>
    <xf numFmtId="167" fontId="10" fillId="0" borderId="0" applyFont="0" applyFill="0" applyBorder="0" applyAlignment="0" applyProtection="0"/>
    <xf numFmtId="168" fontId="10" fillId="0" borderId="0" applyFont="0" applyFill="0" applyBorder="0" applyAlignment="0" applyProtection="0"/>
    <xf numFmtId="0" fontId="11" fillId="17" borderId="0" applyNumberFormat="0" applyBorder="0" applyAlignment="0" applyProtection="0"/>
    <xf numFmtId="0" fontId="11" fillId="17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3" fillId="5" borderId="0" applyNumberFormat="0" applyBorder="0" applyAlignment="0" applyProtection="0"/>
    <xf numFmtId="0" fontId="11" fillId="18" borderId="0" applyNumberFormat="0" applyBorder="0" applyAlignment="0" applyProtection="0"/>
    <xf numFmtId="0" fontId="11" fillId="18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11" fillId="19" borderId="0" applyNumberFormat="0" applyBorder="0" applyAlignment="0" applyProtection="0"/>
    <xf numFmtId="0" fontId="11" fillId="1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3" fillId="9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3" fillId="11" borderId="0" applyNumberFormat="0" applyBorder="0" applyAlignment="0" applyProtection="0"/>
    <xf numFmtId="0" fontId="11" fillId="21" borderId="0" applyNumberFormat="0" applyBorder="0" applyAlignment="0" applyProtection="0"/>
    <xf numFmtId="0" fontId="11" fillId="21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3" fillId="13" borderId="0" applyNumberFormat="0" applyBorder="0" applyAlignment="0" applyProtection="0"/>
    <xf numFmtId="0" fontId="11" fillId="22" borderId="0" applyNumberFormat="0" applyBorder="0" applyAlignment="0" applyProtection="0"/>
    <xf numFmtId="0" fontId="11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0" fontId="3" fillId="15" borderId="0" applyNumberFormat="0" applyBorder="0" applyAlignment="0" applyProtection="0"/>
    <xf numFmtId="169" fontId="10" fillId="0" borderId="0" applyFont="0" applyFill="0" applyBorder="0" applyAlignment="0" applyProtection="0"/>
    <xf numFmtId="170" fontId="10" fillId="0" borderId="0" applyFont="0" applyFill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3" fillId="6" borderId="0" applyNumberFormat="0" applyBorder="0" applyAlignment="0" applyProtection="0"/>
    <xf numFmtId="0" fontId="11" fillId="24" borderId="0" applyNumberFormat="0" applyBorder="0" applyAlignment="0" applyProtection="0"/>
    <xf numFmtId="0" fontId="11" fillId="24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3" fillId="8" borderId="0" applyNumberFormat="0" applyBorder="0" applyAlignment="0" applyProtection="0"/>
    <xf numFmtId="0" fontId="11" fillId="25" borderId="0" applyNumberFormat="0" applyBorder="0" applyAlignment="0" applyProtection="0"/>
    <xf numFmtId="0" fontId="11" fillId="25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3" fillId="10" borderId="0" applyNumberFormat="0" applyBorder="0" applyAlignment="0" applyProtection="0"/>
    <xf numFmtId="0" fontId="11" fillId="20" borderId="0" applyNumberFormat="0" applyBorder="0" applyAlignment="0" applyProtection="0"/>
    <xf numFmtId="0" fontId="11" fillId="20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3" fillId="12" borderId="0" applyNumberFormat="0" applyBorder="0" applyAlignment="0" applyProtection="0"/>
    <xf numFmtId="0" fontId="11" fillId="23" borderId="0" applyNumberFormat="0" applyBorder="0" applyAlignment="0" applyProtection="0"/>
    <xf numFmtId="0" fontId="11" fillId="23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11" fillId="26" borderId="0" applyNumberFormat="0" applyBorder="0" applyAlignment="0" applyProtection="0"/>
    <xf numFmtId="0" fontId="11" fillId="2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0" fontId="3" fillId="16" borderId="0" applyNumberFormat="0" applyBorder="0" applyAlignment="0" applyProtection="0"/>
    <xf numFmtId="171" fontId="10" fillId="0" borderId="0" applyFont="0" applyFill="0" applyBorder="0" applyAlignment="0" applyProtection="0"/>
    <xf numFmtId="0" fontId="12" fillId="27" borderId="0" applyNumberFormat="0" applyBorder="0" applyAlignment="0" applyProtection="0"/>
    <xf numFmtId="0" fontId="12" fillId="24" borderId="0" applyNumberFormat="0" applyBorder="0" applyAlignment="0" applyProtection="0"/>
    <xf numFmtId="0" fontId="12" fillId="25" borderId="0" applyNumberFormat="0" applyBorder="0" applyAlignment="0" applyProtection="0"/>
    <xf numFmtId="0" fontId="12" fillId="28" borderId="0" applyNumberFormat="0" applyBorder="0" applyAlignment="0" applyProtection="0"/>
    <xf numFmtId="0" fontId="12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12" fillId="32" borderId="0" applyNumberFormat="0" applyBorder="0" applyAlignment="0" applyProtection="0"/>
    <xf numFmtId="0" fontId="12" fillId="33" borderId="0" applyNumberFormat="0" applyBorder="0" applyAlignment="0" applyProtection="0"/>
    <xf numFmtId="0" fontId="12" fillId="28" borderId="0" applyNumberFormat="0" applyBorder="0" applyAlignment="0" applyProtection="0"/>
    <xf numFmtId="0" fontId="12" fillId="29" borderId="0" applyNumberFormat="0" applyBorder="0" applyAlignment="0" applyProtection="0"/>
    <xf numFmtId="0" fontId="12" fillId="34" borderId="0" applyNumberFormat="0" applyBorder="0" applyAlignment="0" applyProtection="0"/>
    <xf numFmtId="0" fontId="13" fillId="18" borderId="0" applyNumberFormat="0" applyBorder="0" applyAlignment="0" applyProtection="0"/>
    <xf numFmtId="0" fontId="14" fillId="35" borderId="8" applyNumberFormat="0" applyAlignment="0" applyProtection="0"/>
    <xf numFmtId="0" fontId="14" fillId="35" borderId="8" applyNumberFormat="0" applyAlignment="0" applyProtection="0"/>
    <xf numFmtId="0" fontId="14" fillId="35" borderId="8" applyNumberFormat="0" applyAlignment="0" applyProtection="0"/>
    <xf numFmtId="0" fontId="14" fillId="35" borderId="8" applyNumberFormat="0" applyAlignment="0" applyProtection="0"/>
    <xf numFmtId="0" fontId="14" fillId="35" borderId="8" applyNumberFormat="0" applyAlignment="0" applyProtection="0"/>
    <xf numFmtId="0" fontId="14" fillId="35" borderId="8" applyNumberFormat="0" applyAlignment="0" applyProtection="0"/>
    <xf numFmtId="0" fontId="15" fillId="36" borderId="9" applyNumberFormat="0" applyAlignment="0" applyProtection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65" fontId="5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65" fontId="7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2" fontId="3" fillId="0" borderId="0" applyFont="0" applyFill="0" applyBorder="0" applyAlignment="0" applyProtection="0"/>
    <xf numFmtId="173" fontId="16" fillId="0" borderId="0">
      <alignment horizontal="right" vertical="top"/>
    </xf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19" borderId="0" applyNumberFormat="0" applyBorder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19" fillId="0" borderId="10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0" fillId="0" borderId="11" applyNumberFormat="0" applyFill="0" applyAlignment="0" applyProtection="0"/>
    <xf numFmtId="0" fontId="21" fillId="0" borderId="12" applyNumberFormat="0" applyFill="0" applyAlignment="0" applyProtection="0"/>
    <xf numFmtId="0" fontId="21" fillId="0" borderId="0" applyNumberFormat="0" applyFill="0" applyBorder="0" applyAlignment="0" applyProtection="0"/>
    <xf numFmtId="166" fontId="10" fillId="0" borderId="0" applyFont="0" applyFill="0" applyBorder="0" applyAlignment="0" applyProtection="0"/>
    <xf numFmtId="3" fontId="10" fillId="0" borderId="0" applyFont="0" applyFill="0" applyBorder="0" applyAlignment="0" applyProtection="0"/>
    <xf numFmtId="0" fontId="22" fillId="22" borderId="8" applyNumberFormat="0" applyAlignment="0" applyProtection="0"/>
    <xf numFmtId="0" fontId="22" fillId="22" borderId="8" applyNumberFormat="0" applyAlignment="0" applyProtection="0"/>
    <xf numFmtId="0" fontId="22" fillId="22" borderId="8" applyNumberFormat="0" applyAlignment="0" applyProtection="0"/>
    <xf numFmtId="0" fontId="22" fillId="22" borderId="8" applyNumberFormat="0" applyAlignment="0" applyProtection="0"/>
    <xf numFmtId="0" fontId="22" fillId="22" borderId="8" applyNumberFormat="0" applyAlignment="0" applyProtection="0"/>
    <xf numFmtId="0" fontId="22" fillId="22" borderId="8" applyNumberFormat="0" applyAlignment="0" applyProtection="0"/>
    <xf numFmtId="0" fontId="23" fillId="0" borderId="13" applyNumberFormat="0" applyFill="0" applyAlignment="0" applyProtection="0"/>
    <xf numFmtId="0" fontId="24" fillId="37" borderId="0" applyNumberFormat="0" applyBorder="0" applyAlignment="0" applyProtection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0" fontId="7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7" fillId="0" borderId="0"/>
    <xf numFmtId="0" fontId="7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0" fontId="7" fillId="0" borderId="0"/>
    <xf numFmtId="0" fontId="7" fillId="0" borderId="0"/>
    <xf numFmtId="176" fontId="25" fillId="0" borderId="0"/>
    <xf numFmtId="0" fontId="7" fillId="0" borderId="0"/>
    <xf numFmtId="0" fontId="7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6" fontId="25" fillId="0" borderId="0"/>
    <xf numFmtId="0" fontId="7" fillId="0" borderId="0"/>
    <xf numFmtId="0" fontId="7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0" fontId="7" fillId="0" borderId="0"/>
    <xf numFmtId="0" fontId="5" fillId="0" borderId="0"/>
    <xf numFmtId="0" fontId="5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175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6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174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38" borderId="14" applyNumberFormat="0" applyFont="0" applyAlignment="0" applyProtection="0"/>
    <xf numFmtId="0" fontId="7" fillId="38" borderId="14" applyNumberFormat="0" applyFont="0" applyAlignment="0" applyProtection="0"/>
    <xf numFmtId="0" fontId="7" fillId="38" borderId="14" applyNumberFormat="0" applyFont="0" applyAlignment="0" applyProtection="0"/>
    <xf numFmtId="0" fontId="7" fillId="38" borderId="14" applyNumberFormat="0" applyFont="0" applyAlignment="0" applyProtection="0"/>
    <xf numFmtId="0" fontId="7" fillId="38" borderId="14" applyNumberFormat="0" applyFont="0" applyAlignment="0" applyProtection="0"/>
    <xf numFmtId="0" fontId="7" fillId="38" borderId="14" applyNumberFormat="0" applyFont="0" applyAlignment="0" applyProtection="0"/>
    <xf numFmtId="0" fontId="7" fillId="38" borderId="14" applyNumberFormat="0" applyFont="0" applyAlignment="0" applyProtection="0"/>
    <xf numFmtId="0" fontId="7" fillId="38" borderId="14" applyNumberFormat="0" applyFont="0" applyAlignment="0" applyProtection="0"/>
    <xf numFmtId="0" fontId="7" fillId="38" borderId="14" applyNumberFormat="0" applyFont="0" applyAlignment="0" applyProtection="0"/>
    <xf numFmtId="0" fontId="7" fillId="38" borderId="14" applyNumberFormat="0" applyFont="0" applyAlignment="0" applyProtection="0"/>
    <xf numFmtId="0" fontId="7" fillId="38" borderId="14" applyNumberFormat="0" applyFont="0" applyAlignment="0" applyProtection="0"/>
    <xf numFmtId="0" fontId="7" fillId="38" borderId="14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3" fillId="4" borderId="7" applyNumberFormat="0" applyFont="0" applyAlignment="0" applyProtection="0"/>
    <xf numFmtId="0" fontId="27" fillId="35" borderId="15" applyNumberFormat="0" applyAlignment="0" applyProtection="0"/>
    <xf numFmtId="0" fontId="27" fillId="35" borderId="15" applyNumberFormat="0" applyAlignment="0" applyProtection="0"/>
    <xf numFmtId="0" fontId="27" fillId="35" borderId="15" applyNumberFormat="0" applyAlignment="0" applyProtection="0"/>
    <xf numFmtId="0" fontId="27" fillId="35" borderId="15" applyNumberFormat="0" applyAlignment="0" applyProtection="0"/>
    <xf numFmtId="0" fontId="27" fillId="35" borderId="15" applyNumberFormat="0" applyAlignment="0" applyProtection="0"/>
    <xf numFmtId="0" fontId="27" fillId="35" borderId="15" applyNumberFormat="0" applyAlignment="0" applyProtection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7" fillId="0" borderId="0" applyFont="0" applyFill="0" applyBorder="0" applyAlignment="0" applyProtection="0"/>
    <xf numFmtId="177" fontId="10" fillId="0" borderId="0" applyFont="0" applyFill="0" applyBorder="0" applyAlignment="0" applyProtection="0"/>
    <xf numFmtId="178" fontId="10" fillId="0" borderId="0" applyFont="0" applyFill="0" applyBorder="0" applyAlignment="0" applyProtection="0"/>
    <xf numFmtId="179" fontId="28" fillId="0" borderId="0" applyFill="0" applyBorder="0" applyAlignment="0"/>
    <xf numFmtId="0" fontId="29" fillId="0" borderId="0" applyNumberFormat="0" applyFill="0" applyBorder="0" applyAlignment="0" applyProtection="0"/>
    <xf numFmtId="0" fontId="30" fillId="0" borderId="16" applyNumberFormat="0" applyFill="0" applyAlignment="0" applyProtection="0"/>
    <xf numFmtId="0" fontId="30" fillId="0" borderId="16" applyNumberFormat="0" applyFill="0" applyAlignment="0" applyProtection="0"/>
    <xf numFmtId="0" fontId="30" fillId="0" borderId="16" applyNumberFormat="0" applyFill="0" applyAlignment="0" applyProtection="0"/>
    <xf numFmtId="0" fontId="30" fillId="0" borderId="16" applyNumberFormat="0" applyFill="0" applyAlignment="0" applyProtection="0"/>
    <xf numFmtId="0" fontId="30" fillId="0" borderId="16" applyNumberFormat="0" applyFill="0" applyAlignment="0" applyProtection="0"/>
    <xf numFmtId="0" fontId="30" fillId="0" borderId="16" applyNumberFormat="0" applyFill="0" applyAlignment="0" applyProtection="0"/>
    <xf numFmtId="0" fontId="31" fillId="0" borderId="0"/>
    <xf numFmtId="0" fontId="31" fillId="0" borderId="0"/>
    <xf numFmtId="0" fontId="31" fillId="0" borderId="0"/>
    <xf numFmtId="0" fontId="32" fillId="0" borderId="0" applyNumberFormat="0" applyFill="0" applyBorder="0" applyAlignment="0" applyProtection="0"/>
    <xf numFmtId="43" fontId="7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" fillId="0" borderId="0"/>
  </cellStyleXfs>
  <cellXfs count="295">
    <xf numFmtId="0" fontId="0" fillId="0" borderId="0" xfId="0"/>
    <xf numFmtId="3" fontId="33" fillId="0" borderId="3" xfId="0" applyNumberFormat="1" applyFont="1" applyFill="1" applyBorder="1" applyAlignment="1" applyProtection="1">
      <alignment horizontal="center" vertical="center" wrapText="1"/>
    </xf>
    <xf numFmtId="3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2" applyFont="1" applyFill="1" applyBorder="1" applyAlignment="1" applyProtection="1">
      <alignment horizontal="left" vertical="center" wrapText="1"/>
    </xf>
    <xf numFmtId="0" fontId="34" fillId="0" borderId="0" xfId="2" applyFont="1" applyFill="1" applyBorder="1" applyAlignment="1" applyProtection="1">
      <alignment horizontal="left" vertical="center" wrapText="1"/>
    </xf>
    <xf numFmtId="0" fontId="34" fillId="0" borderId="0" xfId="2" quotePrefix="1" applyFont="1" applyFill="1" applyBorder="1" applyAlignment="1" applyProtection="1">
      <alignment horizontal="left" vertical="center"/>
    </xf>
    <xf numFmtId="0" fontId="34" fillId="0" borderId="0" xfId="2" applyFont="1" applyFill="1" applyBorder="1" applyAlignment="1" applyProtection="1">
      <alignment vertical="center" wrapText="1"/>
    </xf>
    <xf numFmtId="0" fontId="35" fillId="0" borderId="4" xfId="2" quotePrefix="1" applyFont="1" applyFill="1" applyBorder="1" applyAlignment="1" applyProtection="1">
      <alignment horizontal="left" vertical="center"/>
    </xf>
    <xf numFmtId="0" fontId="35" fillId="0" borderId="0" xfId="2" applyFont="1" applyFill="1" applyBorder="1" applyAlignment="1" applyProtection="1">
      <alignment vertical="center" wrapText="1"/>
    </xf>
    <xf numFmtId="0" fontId="33" fillId="0" borderId="4" xfId="2" quotePrefix="1" applyFont="1" applyFill="1" applyBorder="1" applyAlignment="1" applyProtection="1">
      <alignment horizontal="left" vertical="center"/>
    </xf>
    <xf numFmtId="0" fontId="33" fillId="0" borderId="0" xfId="2" quotePrefix="1" applyFont="1" applyFill="1" applyBorder="1" applyAlignment="1" applyProtection="1">
      <alignment horizontal="left" vertical="center"/>
    </xf>
    <xf numFmtId="0" fontId="33" fillId="0" borderId="0" xfId="2" applyFont="1" applyFill="1" applyBorder="1" applyAlignment="1" applyProtection="1">
      <alignment vertical="center" wrapText="1"/>
    </xf>
    <xf numFmtId="0" fontId="35" fillId="0" borderId="0" xfId="2" quotePrefix="1" applyFont="1" applyFill="1" applyBorder="1" applyAlignment="1" applyProtection="1">
      <alignment horizontal="left" vertical="center"/>
    </xf>
    <xf numFmtId="1" fontId="34" fillId="0" borderId="0" xfId="0" applyNumberFormat="1" applyFont="1" applyFill="1" applyBorder="1" applyAlignment="1" applyProtection="1">
      <alignment horizontal="right" vertical="center"/>
    </xf>
    <xf numFmtId="0" fontId="34" fillId="0" borderId="0" xfId="2" quotePrefix="1" applyFont="1" applyFill="1" applyBorder="1" applyAlignment="1" applyProtection="1">
      <alignment horizontal="right" vertical="center"/>
    </xf>
    <xf numFmtId="0" fontId="34" fillId="0" borderId="0" xfId="2" applyFont="1" applyFill="1" applyBorder="1" applyAlignment="1" applyProtection="1">
      <alignment horizontal="right" vertical="center"/>
    </xf>
    <xf numFmtId="0" fontId="34" fillId="0" borderId="0" xfId="0" applyFont="1" applyFill="1" applyBorder="1" applyAlignment="1">
      <alignment vertical="center"/>
    </xf>
    <xf numFmtId="0" fontId="34" fillId="0" borderId="0" xfId="0" applyFont="1" applyFill="1" applyBorder="1" applyAlignment="1">
      <alignment vertical="center" wrapText="1"/>
    </xf>
    <xf numFmtId="1" fontId="33" fillId="0" borderId="0" xfId="0" applyNumberFormat="1" applyFont="1" applyFill="1" applyBorder="1" applyAlignment="1" applyProtection="1">
      <alignment horizontal="left" vertical="center" wrapText="1"/>
    </xf>
    <xf numFmtId="2" fontId="35" fillId="0" borderId="0" xfId="0" applyNumberFormat="1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 applyProtection="1">
      <alignment horizontal="left" vertical="center" wrapText="1"/>
    </xf>
    <xf numFmtId="0" fontId="35" fillId="0" borderId="0" xfId="0" applyFont="1" applyFill="1" applyBorder="1" applyAlignment="1" applyProtection="1">
      <alignment horizontal="left" vertical="center" wrapText="1"/>
    </xf>
    <xf numFmtId="0" fontId="35" fillId="0" borderId="0" xfId="0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vertical="center"/>
    </xf>
    <xf numFmtId="1" fontId="35" fillId="0" borderId="0" xfId="0" applyNumberFormat="1" applyFont="1" applyFill="1" applyBorder="1" applyAlignment="1" applyProtection="1">
      <alignment horizontal="left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" fontId="34" fillId="0" borderId="0" xfId="0" applyNumberFormat="1" applyFont="1" applyFill="1" applyBorder="1" applyAlignment="1" applyProtection="1">
      <alignment horizontal="center" vertical="center"/>
    </xf>
    <xf numFmtId="3" fontId="33" fillId="0" borderId="1" xfId="0" applyNumberFormat="1" applyFont="1" applyFill="1" applyBorder="1" applyAlignment="1" applyProtection="1">
      <alignment vertical="center" wrapText="1"/>
    </xf>
    <xf numFmtId="3" fontId="33" fillId="0" borderId="1" xfId="0" applyNumberFormat="1" applyFont="1" applyFill="1" applyBorder="1" applyAlignment="1" applyProtection="1">
      <alignment vertical="center"/>
    </xf>
    <xf numFmtId="1" fontId="34" fillId="0" borderId="3" xfId="0" applyNumberFormat="1" applyFont="1" applyFill="1" applyBorder="1" applyAlignment="1" applyProtection="1">
      <alignment horizontal="center" vertical="center"/>
    </xf>
    <xf numFmtId="0" fontId="34" fillId="0" borderId="3" xfId="0" applyFont="1" applyFill="1" applyBorder="1" applyAlignment="1" applyProtection="1">
      <alignment horizontal="center" vertical="center" wrapText="1"/>
    </xf>
    <xf numFmtId="0" fontId="34" fillId="0" borderId="0" xfId="0" applyFont="1" applyFill="1" applyBorder="1" applyAlignment="1" applyProtection="1">
      <alignment horizontal="center" vertical="center" wrapText="1"/>
    </xf>
    <xf numFmtId="3" fontId="34" fillId="0" borderId="0" xfId="1" applyNumberFormat="1" applyFont="1" applyFill="1" applyBorder="1" applyAlignment="1">
      <alignment vertical="center"/>
    </xf>
    <xf numFmtId="1" fontId="35" fillId="0" borderId="0" xfId="0" applyNumberFormat="1" applyFont="1" applyFill="1" applyBorder="1" applyAlignment="1" applyProtection="1">
      <alignment horizontal="center" vertical="center"/>
    </xf>
    <xf numFmtId="0" fontId="34" fillId="0" borderId="0" xfId="0" applyFont="1" applyFill="1" applyBorder="1" applyAlignment="1" applyProtection="1">
      <alignment vertical="center" wrapText="1"/>
    </xf>
    <xf numFmtId="3" fontId="34" fillId="0" borderId="0" xfId="0" applyNumberFormat="1" applyFont="1" applyFill="1" applyBorder="1" applyAlignment="1">
      <alignment horizontal="right" vertical="center"/>
    </xf>
    <xf numFmtId="1" fontId="34" fillId="0" borderId="0" xfId="0" applyNumberFormat="1" applyFont="1" applyFill="1" applyBorder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right" vertical="center" wrapText="1"/>
    </xf>
    <xf numFmtId="1" fontId="33" fillId="0" borderId="0" xfId="0" applyNumberFormat="1" applyFont="1" applyFill="1" applyBorder="1" applyAlignment="1" applyProtection="1">
      <alignment horizontal="center" vertical="center"/>
    </xf>
    <xf numFmtId="3" fontId="33" fillId="0" borderId="0" xfId="0" applyNumberFormat="1" applyFont="1" applyFill="1" applyBorder="1" applyAlignment="1" applyProtection="1">
      <alignment horizontal="right" vertical="center"/>
    </xf>
    <xf numFmtId="3" fontId="34" fillId="0" borderId="0" xfId="0" applyNumberFormat="1" applyFont="1" applyFill="1" applyBorder="1" applyAlignment="1" applyProtection="1">
      <alignment horizontal="right" vertical="center"/>
    </xf>
    <xf numFmtId="3" fontId="35" fillId="0" borderId="0" xfId="0" applyNumberFormat="1" applyFont="1" applyFill="1" applyBorder="1" applyAlignment="1" applyProtection="1">
      <alignment horizontal="right" vertical="center"/>
    </xf>
    <xf numFmtId="1" fontId="33" fillId="0" borderId="3" xfId="0" applyNumberFormat="1" applyFont="1" applyFill="1" applyBorder="1" applyAlignment="1" applyProtection="1">
      <alignment horizontal="center" vertical="center"/>
    </xf>
    <xf numFmtId="0" fontId="33" fillId="0" borderId="3" xfId="0" applyFont="1" applyFill="1" applyBorder="1" applyAlignment="1" applyProtection="1">
      <alignment horizontal="left" vertical="center" wrapText="1"/>
    </xf>
    <xf numFmtId="3" fontId="33" fillId="0" borderId="3" xfId="0" applyNumberFormat="1" applyFont="1" applyFill="1" applyBorder="1" applyAlignment="1" applyProtection="1">
      <alignment horizontal="right" vertical="center"/>
    </xf>
    <xf numFmtId="0" fontId="33" fillId="0" borderId="0" xfId="0" applyNumberFormat="1" applyFont="1" applyFill="1" applyBorder="1" applyAlignment="1" applyProtection="1">
      <alignment horizontal="left" vertical="center" wrapText="1"/>
    </xf>
    <xf numFmtId="4" fontId="33" fillId="0" borderId="0" xfId="0" applyNumberFormat="1" applyFont="1" applyFill="1" applyBorder="1" applyAlignment="1" applyProtection="1">
      <alignment horizontal="left" vertical="center" wrapText="1"/>
    </xf>
    <xf numFmtId="3" fontId="35" fillId="0" borderId="0" xfId="2" applyNumberFormat="1" applyFont="1" applyFill="1" applyBorder="1" applyAlignment="1" applyProtection="1">
      <alignment vertical="center" wrapText="1"/>
    </xf>
    <xf numFmtId="0" fontId="33" fillId="0" borderId="0" xfId="0" applyFont="1" applyFill="1" applyBorder="1" applyAlignment="1">
      <alignment vertical="center"/>
    </xf>
    <xf numFmtId="1" fontId="35" fillId="0" borderId="0" xfId="0" applyNumberFormat="1" applyFont="1" applyFill="1" applyBorder="1" applyAlignment="1" applyProtection="1">
      <alignment vertical="center"/>
    </xf>
    <xf numFmtId="2" fontId="33" fillId="0" borderId="0" xfId="0" applyNumberFormat="1" applyFont="1" applyFill="1" applyBorder="1" applyAlignment="1" applyProtection="1">
      <alignment horizontal="left" vertical="center" wrapText="1"/>
    </xf>
    <xf numFmtId="1" fontId="33" fillId="0" borderId="6" xfId="0" applyNumberFormat="1" applyFont="1" applyFill="1" applyBorder="1" applyAlignment="1" applyProtection="1">
      <alignment horizontal="center" vertical="center"/>
    </xf>
    <xf numFmtId="3" fontId="33" fillId="0" borderId="6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>
      <alignment vertical="center"/>
    </xf>
    <xf numFmtId="3" fontId="34" fillId="0" borderId="0" xfId="0" applyNumberFormat="1" applyFont="1" applyFill="1" applyBorder="1" applyAlignment="1">
      <alignment vertical="center"/>
    </xf>
    <xf numFmtId="1" fontId="33" fillId="0" borderId="5" xfId="0" applyNumberFormat="1" applyFont="1" applyFill="1" applyBorder="1" applyAlignment="1" applyProtection="1">
      <alignment horizontal="center" vertical="center"/>
    </xf>
    <xf numFmtId="0" fontId="33" fillId="0" borderId="5" xfId="0" applyFont="1" applyFill="1" applyBorder="1" applyAlignment="1" applyProtection="1">
      <alignment horizontal="left" vertical="center" wrapText="1"/>
    </xf>
    <xf numFmtId="3" fontId="33" fillId="0" borderId="5" xfId="0" applyNumberFormat="1" applyFont="1" applyFill="1" applyBorder="1" applyAlignment="1" applyProtection="1">
      <alignment horizontal="right" vertical="center"/>
    </xf>
    <xf numFmtId="0" fontId="33" fillId="0" borderId="5" xfId="0" applyFont="1" applyFill="1" applyBorder="1" applyAlignment="1">
      <alignment vertical="center"/>
    </xf>
    <xf numFmtId="3" fontId="33" fillId="0" borderId="0" xfId="0" applyNumberFormat="1" applyFont="1" applyFill="1" applyBorder="1" applyAlignment="1">
      <alignment vertical="center"/>
    </xf>
    <xf numFmtId="0" fontId="34" fillId="0" borderId="0" xfId="0" applyFont="1" applyFill="1" applyBorder="1" applyAlignment="1">
      <alignment horizontal="center" vertical="center" wrapText="1"/>
    </xf>
    <xf numFmtId="0" fontId="33" fillId="0" borderId="6" xfId="0" applyFont="1" applyFill="1" applyBorder="1" applyAlignment="1" applyProtection="1">
      <alignment horizontal="left" vertical="center" wrapText="1"/>
    </xf>
    <xf numFmtId="0" fontId="34" fillId="0" borderId="4" xfId="2" quotePrefix="1" applyFont="1" applyFill="1" applyBorder="1" applyAlignment="1" applyProtection="1">
      <alignment horizontal="right" vertical="center"/>
    </xf>
    <xf numFmtId="0" fontId="34" fillId="0" borderId="0" xfId="2" quotePrefix="1" applyFont="1" applyFill="1" applyBorder="1" applyAlignment="1" applyProtection="1">
      <alignment horizontal="left" vertical="center" wrapText="1"/>
    </xf>
    <xf numFmtId="0" fontId="34" fillId="0" borderId="6" xfId="0" applyFont="1" applyFill="1" applyBorder="1" applyAlignment="1">
      <alignment vertical="center"/>
    </xf>
    <xf numFmtId="3" fontId="36" fillId="0" borderId="6" xfId="0" applyNumberFormat="1" applyFont="1" applyFill="1" applyBorder="1" applyAlignment="1" applyProtection="1">
      <alignment horizontal="center" vertical="center" wrapText="1"/>
    </xf>
    <xf numFmtId="3" fontId="36" fillId="0" borderId="1" xfId="5" applyNumberFormat="1" applyFont="1" applyFill="1" applyBorder="1" applyAlignment="1" applyProtection="1">
      <alignment horizontal="center" vertical="center" wrapText="1"/>
    </xf>
    <xf numFmtId="1" fontId="37" fillId="3" borderId="2" xfId="0" applyNumberFormat="1" applyFont="1" applyFill="1" applyBorder="1" applyAlignment="1" applyProtection="1">
      <alignment horizontal="center" vertical="center"/>
    </xf>
    <xf numFmtId="1" fontId="37" fillId="0" borderId="0" xfId="0" applyNumberFormat="1" applyFont="1" applyFill="1" applyBorder="1" applyAlignment="1" applyProtection="1">
      <alignment horizontal="right" vertical="center"/>
    </xf>
    <xf numFmtId="0" fontId="36" fillId="0" borderId="0" xfId="2" applyFont="1" applyFill="1" applyBorder="1" applyProtection="1"/>
    <xf numFmtId="0" fontId="37" fillId="0" borderId="0" xfId="2" applyFont="1" applyFill="1" applyBorder="1" applyProtection="1"/>
    <xf numFmtId="0" fontId="36" fillId="0" borderId="0" xfId="2" applyFont="1" applyFill="1" applyBorder="1" applyAlignment="1" applyProtection="1">
      <alignment vertical="center"/>
    </xf>
    <xf numFmtId="0" fontId="36" fillId="0" borderId="0" xfId="2" applyFont="1" applyFill="1" applyBorder="1" applyAlignment="1" applyProtection="1">
      <alignment vertical="center" wrapText="1"/>
    </xf>
    <xf numFmtId="3" fontId="36" fillId="0" borderId="0" xfId="2" applyNumberFormat="1" applyFont="1" applyFill="1" applyBorder="1" applyAlignment="1" applyProtection="1">
      <alignment horizontal="right" vertical="center" wrapText="1"/>
    </xf>
    <xf numFmtId="0" fontId="36" fillId="0" borderId="0" xfId="2" applyFont="1" applyFill="1" applyBorder="1" applyAlignment="1" applyProtection="1">
      <alignment horizontal="left" vertical="center"/>
    </xf>
    <xf numFmtId="0" fontId="36" fillId="0" borderId="0" xfId="2" applyFont="1" applyFill="1" applyBorder="1" applyAlignment="1" applyProtection="1">
      <alignment horizontal="center" vertical="center" wrapText="1"/>
    </xf>
    <xf numFmtId="3" fontId="36" fillId="0" borderId="0" xfId="2" applyNumberFormat="1" applyFont="1" applyFill="1" applyBorder="1" applyAlignment="1" applyProtection="1">
      <alignment horizontal="center" vertical="center" wrapText="1"/>
    </xf>
    <xf numFmtId="0" fontId="36" fillId="0" borderId="0" xfId="2" applyFont="1" applyFill="1" applyBorder="1" applyAlignment="1" applyProtection="1">
      <alignment horizontal="left" vertical="center" wrapText="1"/>
    </xf>
    <xf numFmtId="0" fontId="38" fillId="0" borderId="0" xfId="2" applyFont="1" applyFill="1" applyBorder="1" applyAlignment="1" applyProtection="1">
      <alignment horizontal="left" vertical="center" wrapText="1"/>
    </xf>
    <xf numFmtId="3" fontId="38" fillId="0" borderId="0" xfId="2" applyNumberFormat="1" applyFont="1" applyFill="1" applyBorder="1" applyAlignment="1" applyProtection="1">
      <alignment horizontal="right" vertical="center" wrapText="1"/>
    </xf>
    <xf numFmtId="3" fontId="38" fillId="0" borderId="0" xfId="2" applyNumberFormat="1" applyFont="1" applyFill="1" applyBorder="1" applyAlignment="1" applyProtection="1">
      <alignment horizontal="center" vertical="center" wrapText="1"/>
    </xf>
    <xf numFmtId="0" fontId="37" fillId="0" borderId="0" xfId="2" quotePrefix="1" applyFont="1" applyFill="1" applyBorder="1" applyAlignment="1" applyProtection="1">
      <alignment horizontal="right" vertical="center"/>
    </xf>
    <xf numFmtId="0" fontId="37" fillId="0" borderId="0" xfId="2" applyFont="1" applyFill="1" applyBorder="1" applyAlignment="1" applyProtection="1">
      <alignment horizontal="left" vertical="center" wrapText="1"/>
    </xf>
    <xf numFmtId="3" fontId="37" fillId="0" borderId="0" xfId="2" quotePrefix="1" applyNumberFormat="1" applyFont="1" applyFill="1" applyBorder="1" applyAlignment="1" applyProtection="1">
      <alignment horizontal="right" vertical="center" wrapText="1"/>
    </xf>
    <xf numFmtId="3" fontId="37" fillId="0" borderId="0" xfId="2" quotePrefix="1" applyNumberFormat="1" applyFont="1" applyFill="1" applyBorder="1" applyAlignment="1" applyProtection="1">
      <alignment horizontal="center" vertical="center" wrapText="1"/>
    </xf>
    <xf numFmtId="0" fontId="37" fillId="0" borderId="0" xfId="2" applyFont="1" applyFill="1" applyBorder="1" applyAlignment="1" applyProtection="1">
      <alignment vertical="center" wrapText="1"/>
    </xf>
    <xf numFmtId="0" fontId="38" fillId="0" borderId="0" xfId="2" quotePrefix="1" applyFont="1" applyFill="1" applyBorder="1" applyAlignment="1" applyProtection="1">
      <alignment horizontal="left" vertical="center"/>
    </xf>
    <xf numFmtId="0" fontId="38" fillId="0" borderId="0" xfId="2" applyFont="1" applyFill="1" applyBorder="1" applyAlignment="1" applyProtection="1">
      <alignment vertical="center" wrapText="1"/>
    </xf>
    <xf numFmtId="3" fontId="38" fillId="0" borderId="0" xfId="2" quotePrefix="1" applyNumberFormat="1" applyFont="1" applyFill="1" applyBorder="1" applyAlignment="1" applyProtection="1">
      <alignment horizontal="right" vertical="center" wrapText="1"/>
    </xf>
    <xf numFmtId="3" fontId="38" fillId="0" borderId="0" xfId="2" quotePrefix="1" applyNumberFormat="1" applyFont="1" applyFill="1" applyBorder="1" applyAlignment="1" applyProtection="1">
      <alignment horizontal="center" vertical="center" wrapText="1"/>
    </xf>
    <xf numFmtId="0" fontId="38" fillId="0" borderId="0" xfId="2" applyFont="1" applyFill="1" applyBorder="1" applyProtection="1"/>
    <xf numFmtId="0" fontId="36" fillId="0" borderId="0" xfId="2" quotePrefix="1" applyFont="1" applyFill="1" applyBorder="1" applyAlignment="1" applyProtection="1">
      <alignment horizontal="left" vertical="center"/>
    </xf>
    <xf numFmtId="3" fontId="36" fillId="0" borderId="0" xfId="2" quotePrefix="1" applyNumberFormat="1" applyFont="1" applyFill="1" applyBorder="1" applyAlignment="1" applyProtection="1">
      <alignment horizontal="right" vertical="center" wrapText="1"/>
    </xf>
    <xf numFmtId="3" fontId="36" fillId="0" borderId="0" xfId="2" quotePrefix="1" applyNumberFormat="1" applyFont="1" applyFill="1" applyBorder="1" applyAlignment="1" applyProtection="1">
      <alignment horizontal="center" vertical="center" wrapText="1"/>
    </xf>
    <xf numFmtId="0" fontId="37" fillId="0" borderId="0" xfId="2" applyFont="1" applyFill="1" applyBorder="1" applyAlignment="1" applyProtection="1">
      <alignment horizontal="right" vertical="center"/>
    </xf>
    <xf numFmtId="3" fontId="37" fillId="0" borderId="0" xfId="2" applyNumberFormat="1" applyFont="1" applyFill="1" applyBorder="1" applyAlignment="1" applyProtection="1">
      <alignment horizontal="right" vertical="center" wrapText="1"/>
    </xf>
    <xf numFmtId="3" fontId="37" fillId="0" borderId="0" xfId="2" applyNumberFormat="1" applyFont="1" applyFill="1" applyBorder="1" applyAlignment="1" applyProtection="1">
      <alignment horizontal="center" vertical="center" wrapText="1"/>
    </xf>
    <xf numFmtId="0" fontId="38" fillId="0" borderId="0" xfId="2" quotePrefix="1" applyFont="1" applyFill="1" applyBorder="1" applyAlignment="1" applyProtection="1">
      <alignment horizontal="left" vertical="center" wrapText="1"/>
    </xf>
    <xf numFmtId="0" fontId="37" fillId="0" borderId="0" xfId="2" applyFont="1" applyFill="1" applyBorder="1" applyAlignment="1" applyProtection="1">
      <alignment vertical="center"/>
    </xf>
    <xf numFmtId="0" fontId="38" fillId="0" borderId="0" xfId="2" applyFont="1" applyFill="1" applyBorder="1" applyAlignment="1" applyProtection="1">
      <alignment horizontal="left" vertical="center"/>
    </xf>
    <xf numFmtId="0" fontId="36" fillId="2" borderId="0" xfId="2" applyFont="1" applyFill="1" applyBorder="1" applyProtection="1"/>
    <xf numFmtId="0" fontId="36" fillId="0" borderId="0" xfId="0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vertical="center" wrapText="1"/>
    </xf>
    <xf numFmtId="3" fontId="36" fillId="0" borderId="0" xfId="0" applyNumberFormat="1" applyFont="1" applyFill="1" applyBorder="1" applyAlignment="1" applyProtection="1">
      <alignment horizontal="right" vertical="center" wrapText="1"/>
    </xf>
    <xf numFmtId="0" fontId="37" fillId="0" borderId="0" xfId="0" applyFont="1" applyFill="1" applyBorder="1" applyAlignment="1">
      <alignment vertical="center"/>
    </xf>
    <xf numFmtId="0" fontId="36" fillId="0" borderId="0" xfId="0" applyFont="1" applyFill="1" applyBorder="1" applyAlignment="1" applyProtection="1">
      <alignment horizontal="left" vertical="center"/>
    </xf>
    <xf numFmtId="0" fontId="37" fillId="0" borderId="0" xfId="0" applyFont="1" applyFill="1" applyBorder="1" applyAlignment="1">
      <alignment vertical="center" wrapText="1"/>
    </xf>
    <xf numFmtId="1" fontId="36" fillId="0" borderId="0" xfId="0" applyNumberFormat="1" applyFont="1" applyFill="1" applyBorder="1" applyAlignment="1" applyProtection="1">
      <alignment horizontal="left" vertical="center" wrapText="1"/>
    </xf>
    <xf numFmtId="1" fontId="38" fillId="0" borderId="0" xfId="0" applyNumberFormat="1" applyFont="1" applyFill="1" applyBorder="1" applyAlignment="1" applyProtection="1">
      <alignment horizontal="left" vertical="center" wrapText="1"/>
    </xf>
    <xf numFmtId="2" fontId="38" fillId="0" borderId="0" xfId="0" applyNumberFormat="1" applyFont="1" applyFill="1" applyBorder="1" applyAlignment="1" applyProtection="1">
      <alignment horizontal="left" vertical="center" wrapText="1"/>
    </xf>
    <xf numFmtId="3" fontId="38" fillId="0" borderId="0" xfId="0" applyNumberFormat="1" applyFont="1" applyFill="1" applyBorder="1" applyAlignment="1" applyProtection="1">
      <alignment horizontal="right" vertical="center" wrapText="1"/>
    </xf>
    <xf numFmtId="1" fontId="37" fillId="0" borderId="0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 wrapText="1"/>
    </xf>
    <xf numFmtId="0" fontId="38" fillId="0" borderId="0" xfId="0" applyFont="1" applyFill="1" applyBorder="1" applyAlignment="1" applyProtection="1">
      <alignment horizontal="left" vertical="center" wrapText="1"/>
    </xf>
    <xf numFmtId="0" fontId="38" fillId="0" borderId="0" xfId="0" applyFont="1" applyFill="1" applyBorder="1" applyAlignment="1">
      <alignment vertical="center"/>
    </xf>
    <xf numFmtId="1" fontId="37" fillId="0" borderId="0" xfId="0" applyNumberFormat="1" applyFont="1" applyFill="1" applyBorder="1" applyAlignment="1" applyProtection="1">
      <alignment vertical="center"/>
    </xf>
    <xf numFmtId="1" fontId="38" fillId="0" borderId="0" xfId="0" applyNumberFormat="1" applyFont="1" applyFill="1" applyBorder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" fontId="37" fillId="0" borderId="0" xfId="0" applyNumberFormat="1" applyFont="1" applyFill="1" applyBorder="1" applyAlignment="1" applyProtection="1">
      <alignment horizontal="right" vertical="center" wrapText="1"/>
    </xf>
    <xf numFmtId="1" fontId="36" fillId="0" borderId="0" xfId="0" applyNumberFormat="1" applyFont="1" applyFill="1" applyBorder="1" applyAlignment="1" applyProtection="1">
      <alignment horizontal="left" vertical="center"/>
    </xf>
    <xf numFmtId="0" fontId="37" fillId="0" borderId="0" xfId="0" applyFont="1" applyFill="1" applyBorder="1" applyAlignment="1" applyProtection="1">
      <alignment horizontal="right" vertical="center"/>
    </xf>
    <xf numFmtId="1" fontId="36" fillId="3" borderId="2" xfId="0" applyNumberFormat="1" applyFont="1" applyFill="1" applyBorder="1" applyAlignment="1" applyProtection="1">
      <alignment horizontal="center" vertical="center"/>
    </xf>
    <xf numFmtId="0" fontId="37" fillId="2" borderId="0" xfId="0" applyFont="1" applyFill="1" applyBorder="1" applyAlignment="1">
      <alignment vertical="center" wrapText="1"/>
    </xf>
    <xf numFmtId="3" fontId="37" fillId="0" borderId="0" xfId="0" applyNumberFormat="1" applyFont="1" applyFill="1" applyBorder="1" applyAlignment="1" applyProtection="1">
      <alignment horizontal="center" vertical="center" wrapText="1"/>
    </xf>
    <xf numFmtId="1" fontId="37" fillId="3" borderId="0" xfId="0" applyNumberFormat="1" applyFont="1" applyFill="1" applyBorder="1" applyAlignment="1" applyProtection="1">
      <alignment horizontal="center" vertical="center"/>
    </xf>
    <xf numFmtId="0" fontId="36" fillId="3" borderId="0" xfId="0" applyFont="1" applyFill="1" applyBorder="1" applyAlignment="1" applyProtection="1">
      <alignment horizontal="left" vertical="center" wrapText="1"/>
    </xf>
    <xf numFmtId="3" fontId="36" fillId="3" borderId="0" xfId="0" applyNumberFormat="1" applyFont="1" applyFill="1" applyBorder="1" applyAlignment="1" applyProtection="1">
      <alignment horizontal="right" vertical="center" wrapText="1"/>
    </xf>
    <xf numFmtId="3" fontId="36" fillId="3" borderId="0" xfId="0" applyNumberFormat="1" applyFont="1" applyFill="1" applyBorder="1" applyAlignment="1" applyProtection="1">
      <alignment horizontal="center" vertical="center" wrapText="1"/>
    </xf>
    <xf numFmtId="1" fontId="37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>
      <alignment vertical="center" wrapText="1"/>
    </xf>
    <xf numFmtId="1" fontId="36" fillId="0" borderId="0" xfId="0" applyNumberFormat="1" applyFont="1" applyFill="1" applyBorder="1" applyAlignment="1" applyProtection="1">
      <alignment vertical="center" wrapText="1"/>
    </xf>
    <xf numFmtId="1" fontId="37" fillId="0" borderId="0" xfId="0" applyNumberFormat="1" applyFont="1" applyFill="1" applyBorder="1" applyAlignment="1" applyProtection="1">
      <alignment horizontal="center" vertical="center" wrapText="1"/>
    </xf>
    <xf numFmtId="1" fontId="33" fillId="0" borderId="17" xfId="0" applyNumberFormat="1" applyFont="1" applyFill="1" applyBorder="1" applyAlignment="1" applyProtection="1">
      <alignment horizontal="center" vertical="center"/>
    </xf>
    <xf numFmtId="0" fontId="33" fillId="0" borderId="17" xfId="0" applyFont="1" applyFill="1" applyBorder="1" applyAlignment="1" applyProtection="1">
      <alignment horizontal="left" vertical="center" wrapText="1"/>
    </xf>
    <xf numFmtId="3" fontId="33" fillId="0" borderId="17" xfId="0" applyNumberFormat="1" applyFont="1" applyFill="1" applyBorder="1" applyAlignment="1" applyProtection="1">
      <alignment horizontal="right" vertical="center" wrapText="1"/>
    </xf>
    <xf numFmtId="1" fontId="36" fillId="0" borderId="0" xfId="0" applyNumberFormat="1" applyFont="1" applyFill="1" applyBorder="1" applyAlignment="1" applyProtection="1">
      <alignment horizontal="right" vertical="center"/>
    </xf>
    <xf numFmtId="0" fontId="33" fillId="0" borderId="0" xfId="0" applyFont="1" applyFill="1" applyBorder="1" applyAlignment="1" applyProtection="1">
      <alignment horizontal="left" vertical="center" wrapText="1"/>
    </xf>
    <xf numFmtId="0" fontId="36" fillId="0" borderId="0" xfId="0" applyFont="1" applyFill="1" applyBorder="1" applyAlignment="1" applyProtection="1">
      <alignment horizontal="left" vertical="center" wrapText="1"/>
    </xf>
    <xf numFmtId="0" fontId="36" fillId="0" borderId="0" xfId="4157" applyFont="1" applyFill="1" applyBorder="1" applyAlignment="1" applyProtection="1">
      <alignment vertical="center"/>
    </xf>
    <xf numFmtId="0" fontId="36" fillId="0" borderId="0" xfId="4157" applyFont="1" applyFill="1" applyBorder="1" applyAlignment="1" applyProtection="1">
      <alignment horizontal="left" vertical="center" wrapText="1"/>
    </xf>
    <xf numFmtId="3" fontId="36" fillId="0" borderId="0" xfId="4157" applyNumberFormat="1" applyFont="1" applyFill="1" applyBorder="1" applyAlignment="1" applyProtection="1">
      <alignment horizontal="right" vertical="center" wrapText="1"/>
    </xf>
    <xf numFmtId="0" fontId="37" fillId="0" borderId="0" xfId="4157" applyFont="1" applyFill="1" applyBorder="1" applyAlignment="1" applyProtection="1">
      <alignment vertical="center"/>
    </xf>
    <xf numFmtId="3" fontId="37" fillId="0" borderId="0" xfId="4157" applyNumberFormat="1" applyFont="1" applyFill="1" applyBorder="1" applyAlignment="1" applyProtection="1">
      <alignment horizontal="center" vertical="center"/>
    </xf>
    <xf numFmtId="0" fontId="37" fillId="0" borderId="0" xfId="4157" applyFont="1" applyFill="1" applyBorder="1" applyAlignment="1" applyProtection="1">
      <alignment horizontal="center" vertical="center"/>
    </xf>
    <xf numFmtId="0" fontId="37" fillId="0" borderId="0" xfId="4157" applyFont="1" applyFill="1" applyBorder="1" applyAlignment="1" applyProtection="1">
      <alignment vertical="center" wrapText="1"/>
    </xf>
    <xf numFmtId="3" fontId="37" fillId="0" borderId="0" xfId="4157" applyNumberFormat="1" applyFont="1" applyFill="1" applyBorder="1" applyAlignment="1" applyProtection="1">
      <alignment horizontal="right" vertical="center" wrapText="1"/>
    </xf>
    <xf numFmtId="3" fontId="37" fillId="0" borderId="0" xfId="4157" applyNumberFormat="1" applyFont="1" applyFill="1" applyBorder="1" applyAlignment="1" applyProtection="1">
      <alignment vertical="center"/>
    </xf>
    <xf numFmtId="0" fontId="36" fillId="0" borderId="2" xfId="4157" applyFont="1" applyFill="1" applyBorder="1" applyAlignment="1" applyProtection="1">
      <alignment horizontal="center" vertical="center" wrapText="1"/>
    </xf>
    <xf numFmtId="0" fontId="36" fillId="0" borderId="17" xfId="4157" applyFont="1" applyFill="1" applyBorder="1" applyAlignment="1" applyProtection="1">
      <alignment horizontal="center" vertical="center" wrapText="1"/>
    </xf>
    <xf numFmtId="0" fontId="36" fillId="0" borderId="1" xfId="4157" applyFont="1" applyFill="1" applyBorder="1" applyAlignment="1" applyProtection="1">
      <alignment horizontal="center" vertical="center" wrapText="1"/>
    </xf>
    <xf numFmtId="0" fontId="36" fillId="0" borderId="0" xfId="4157" applyFont="1" applyFill="1" applyBorder="1" applyAlignment="1" applyProtection="1">
      <alignment horizontal="center" vertical="center" wrapText="1"/>
    </xf>
    <xf numFmtId="3" fontId="36" fillId="0" borderId="0" xfId="4157" applyNumberFormat="1" applyFont="1" applyFill="1" applyBorder="1" applyAlignment="1" applyProtection="1">
      <alignment vertical="center"/>
    </xf>
    <xf numFmtId="3" fontId="36" fillId="0" borderId="0" xfId="4157" applyNumberFormat="1" applyFont="1" applyFill="1" applyBorder="1" applyAlignment="1" applyProtection="1">
      <alignment horizontal="center" vertical="center"/>
    </xf>
    <xf numFmtId="0" fontId="37" fillId="0" borderId="0" xfId="4157" applyFont="1" applyFill="1" applyBorder="1" applyAlignment="1" applyProtection="1">
      <alignment horizontal="right" vertical="center" wrapText="1"/>
    </xf>
    <xf numFmtId="0" fontId="37" fillId="0" borderId="0" xfId="4157" applyFont="1" applyFill="1" applyBorder="1" applyAlignment="1" applyProtection="1">
      <alignment horizontal="left" vertical="center" wrapText="1"/>
    </xf>
    <xf numFmtId="0" fontId="36" fillId="3" borderId="17" xfId="0" applyFont="1" applyFill="1" applyBorder="1" applyAlignment="1" applyProtection="1">
      <alignment horizontal="left" vertical="center" wrapText="1"/>
    </xf>
    <xf numFmtId="3" fontId="36" fillId="3" borderId="17" xfId="0" applyNumberFormat="1" applyFont="1" applyFill="1" applyBorder="1" applyAlignment="1" applyProtection="1">
      <alignment horizontal="right" vertical="center" wrapText="1"/>
    </xf>
    <xf numFmtId="3" fontId="36" fillId="3" borderId="17" xfId="0" applyNumberFormat="1" applyFont="1" applyFill="1" applyBorder="1" applyAlignment="1" applyProtection="1">
      <alignment horizontal="center" vertical="center" wrapText="1"/>
    </xf>
    <xf numFmtId="0" fontId="36" fillId="2" borderId="0" xfId="4157" applyFont="1" applyFill="1" applyBorder="1" applyAlignment="1" applyProtection="1">
      <alignment vertical="center"/>
    </xf>
    <xf numFmtId="3" fontId="36" fillId="2" borderId="0" xfId="4157" applyNumberFormat="1" applyFont="1" applyFill="1" applyBorder="1" applyAlignment="1" applyProtection="1">
      <alignment vertical="center"/>
    </xf>
    <xf numFmtId="0" fontId="36" fillId="0" borderId="0" xfId="4157" applyFont="1" applyFill="1" applyBorder="1" applyAlignment="1" applyProtection="1">
      <alignment horizontal="right" vertical="center" wrapText="1"/>
    </xf>
    <xf numFmtId="0" fontId="39" fillId="0" borderId="0" xfId="4157" applyFont="1" applyFill="1" applyBorder="1" applyAlignment="1" applyProtection="1">
      <alignment vertical="center"/>
    </xf>
    <xf numFmtId="3" fontId="36" fillId="3" borderId="17" xfId="4157" applyNumberFormat="1" applyFont="1" applyFill="1" applyBorder="1" applyAlignment="1" applyProtection="1">
      <alignment horizontal="center" vertical="center"/>
    </xf>
    <xf numFmtId="0" fontId="38" fillId="0" borderId="0" xfId="4157" applyFont="1" applyFill="1" applyBorder="1" applyAlignment="1" applyProtection="1">
      <alignment horizontal="left" vertical="center" wrapText="1"/>
    </xf>
    <xf numFmtId="3" fontId="38" fillId="0" borderId="0" xfId="4157" applyNumberFormat="1" applyFont="1" applyFill="1" applyBorder="1" applyAlignment="1" applyProtection="1">
      <alignment horizontal="center" vertical="center"/>
    </xf>
    <xf numFmtId="3" fontId="38" fillId="0" borderId="0" xfId="4157" applyNumberFormat="1" applyFont="1" applyFill="1" applyBorder="1" applyAlignment="1" applyProtection="1">
      <alignment horizontal="right" vertical="center" wrapText="1"/>
    </xf>
    <xf numFmtId="0" fontId="38" fillId="0" borderId="0" xfId="4157" applyFont="1" applyFill="1" applyBorder="1" applyAlignment="1" applyProtection="1">
      <alignment vertical="center"/>
    </xf>
    <xf numFmtId="0" fontId="37" fillId="0" borderId="0" xfId="4157" applyFont="1" applyFill="1" applyBorder="1" applyAlignment="1" applyProtection="1">
      <alignment horizontal="right" vertical="center"/>
    </xf>
    <xf numFmtId="0" fontId="36" fillId="0" borderId="0" xfId="4157" applyFont="1" applyFill="1" applyBorder="1" applyAlignment="1" applyProtection="1">
      <alignment horizontal="left" vertical="center"/>
    </xf>
    <xf numFmtId="0" fontId="36" fillId="0" borderId="0" xfId="4157" applyFont="1" applyFill="1" applyBorder="1" applyAlignment="1" applyProtection="1">
      <alignment vertical="center" wrapText="1"/>
    </xf>
    <xf numFmtId="0" fontId="36" fillId="0" borderId="18" xfId="4157" applyFont="1" applyFill="1" applyBorder="1" applyAlignment="1" applyProtection="1">
      <alignment horizontal="center" vertical="center" wrapText="1"/>
    </xf>
    <xf numFmtId="3" fontId="36" fillId="3" borderId="0" xfId="4157" applyNumberFormat="1" applyFont="1" applyFill="1" applyBorder="1" applyAlignment="1" applyProtection="1">
      <alignment vertical="center"/>
    </xf>
    <xf numFmtId="3" fontId="36" fillId="3" borderId="0" xfId="4157" applyNumberFormat="1" applyFont="1" applyFill="1" applyBorder="1" applyAlignment="1" applyProtection="1">
      <alignment horizontal="center" vertical="center"/>
    </xf>
    <xf numFmtId="0" fontId="40" fillId="0" borderId="0" xfId="0" applyFont="1" applyFill="1" applyBorder="1" applyAlignment="1" applyProtection="1">
      <alignment vertical="center"/>
    </xf>
    <xf numFmtId="0" fontId="40" fillId="0" borderId="0" xfId="0" applyFont="1" applyFill="1" applyBorder="1" applyAlignment="1" applyProtection="1">
      <alignment vertical="center" wrapText="1"/>
    </xf>
    <xf numFmtId="3" fontId="41" fillId="0" borderId="0" xfId="0" applyNumberFormat="1" applyFont="1" applyFill="1" applyBorder="1" applyAlignment="1">
      <alignment vertical="center"/>
    </xf>
    <xf numFmtId="3" fontId="41" fillId="0" borderId="0" xfId="0" applyNumberFormat="1" applyFont="1" applyFill="1" applyBorder="1" applyAlignment="1">
      <alignment horizontal="center" vertical="center"/>
    </xf>
    <xf numFmtId="0" fontId="41" fillId="0" borderId="0" xfId="0" applyFont="1" applyFill="1" applyBorder="1" applyAlignment="1">
      <alignment vertical="center"/>
    </xf>
    <xf numFmtId="0" fontId="40" fillId="0" borderId="1" xfId="0" applyFont="1" applyFill="1" applyBorder="1" applyAlignment="1" applyProtection="1">
      <alignment vertical="center"/>
    </xf>
    <xf numFmtId="3" fontId="40" fillId="0" borderId="1" xfId="0" applyNumberFormat="1" applyFont="1" applyFill="1" applyBorder="1" applyAlignment="1" applyProtection="1">
      <alignment vertical="center" wrapText="1"/>
    </xf>
    <xf numFmtId="3" fontId="40" fillId="0" borderId="1" xfId="0" applyNumberFormat="1" applyFont="1" applyFill="1" applyBorder="1" applyAlignment="1" applyProtection="1">
      <alignment vertical="center"/>
    </xf>
    <xf numFmtId="3" fontId="40" fillId="0" borderId="1" xfId="0" applyNumberFormat="1" applyFont="1" applyFill="1" applyBorder="1" applyAlignment="1" applyProtection="1">
      <alignment horizontal="center" vertical="center"/>
    </xf>
    <xf numFmtId="3" fontId="40" fillId="0" borderId="3" xfId="0" applyNumberFormat="1" applyFont="1" applyFill="1" applyBorder="1" applyAlignment="1" applyProtection="1">
      <alignment horizontal="center" vertical="center" wrapText="1"/>
    </xf>
    <xf numFmtId="3" fontId="40" fillId="0" borderId="6" xfId="0" applyNumberFormat="1" applyFont="1" applyFill="1" applyBorder="1" applyAlignment="1" applyProtection="1">
      <alignment horizontal="center" vertical="center" wrapText="1"/>
    </xf>
    <xf numFmtId="0" fontId="41" fillId="0" borderId="0" xfId="0" applyFont="1" applyFill="1" applyBorder="1" applyAlignment="1">
      <alignment vertical="center" wrapText="1"/>
    </xf>
    <xf numFmtId="1" fontId="41" fillId="0" borderId="3" xfId="0" applyNumberFormat="1" applyFont="1" applyFill="1" applyBorder="1" applyAlignment="1" applyProtection="1">
      <alignment horizontal="center" vertical="center"/>
    </xf>
    <xf numFmtId="0" fontId="41" fillId="0" borderId="3" xfId="0" applyFont="1" applyFill="1" applyBorder="1" applyAlignment="1" applyProtection="1">
      <alignment horizontal="center" vertical="center" wrapText="1"/>
    </xf>
    <xf numFmtId="3" fontId="40" fillId="0" borderId="1" xfId="5" applyNumberFormat="1" applyFont="1" applyFill="1" applyBorder="1" applyAlignment="1" applyProtection="1">
      <alignment horizontal="center" vertical="center" wrapText="1"/>
    </xf>
    <xf numFmtId="0" fontId="41" fillId="0" borderId="0" xfId="0" applyFont="1" applyFill="1" applyBorder="1" applyAlignment="1">
      <alignment horizontal="center" vertical="center" wrapText="1"/>
    </xf>
    <xf numFmtId="1" fontId="41" fillId="0" borderId="0" xfId="0" applyNumberFormat="1" applyFont="1" applyFill="1" applyBorder="1" applyAlignment="1" applyProtection="1">
      <alignment horizontal="center" vertical="center"/>
    </xf>
    <xf numFmtId="0" fontId="41" fillId="0" borderId="0" xfId="0" applyFont="1" applyFill="1" applyBorder="1" applyAlignment="1" applyProtection="1">
      <alignment horizontal="center" vertical="center" wrapText="1"/>
    </xf>
    <xf numFmtId="3" fontId="41" fillId="0" borderId="0" xfId="1" applyNumberFormat="1" applyFont="1" applyFill="1" applyBorder="1" applyAlignment="1">
      <alignment vertical="center"/>
    </xf>
    <xf numFmtId="3" fontId="41" fillId="0" borderId="0" xfId="1" applyNumberFormat="1" applyFont="1" applyFill="1" applyBorder="1" applyAlignment="1">
      <alignment horizontal="center" vertical="center"/>
    </xf>
    <xf numFmtId="1" fontId="40" fillId="0" borderId="0" xfId="0" applyNumberFormat="1" applyFont="1" applyFill="1" applyBorder="1" applyAlignment="1" applyProtection="1">
      <alignment vertical="center"/>
    </xf>
    <xf numFmtId="1" fontId="40" fillId="0" borderId="0" xfId="0" applyNumberFormat="1" applyFont="1" applyFill="1" applyBorder="1" applyAlignment="1" applyProtection="1">
      <alignment vertical="center" wrapText="1"/>
    </xf>
    <xf numFmtId="3" fontId="40" fillId="0" borderId="0" xfId="0" applyNumberFormat="1" applyFont="1" applyFill="1" applyBorder="1" applyAlignment="1" applyProtection="1">
      <alignment horizontal="right" vertical="center" wrapText="1"/>
    </xf>
    <xf numFmtId="3" fontId="40" fillId="0" borderId="0" xfId="0" applyNumberFormat="1" applyFont="1" applyFill="1" applyBorder="1" applyAlignment="1" applyProtection="1">
      <alignment horizontal="center" vertical="center" wrapText="1"/>
    </xf>
    <xf numFmtId="1" fontId="42" fillId="0" borderId="0" xfId="0" applyNumberFormat="1" applyFont="1" applyFill="1" applyBorder="1" applyAlignment="1" applyProtection="1">
      <alignment horizontal="center" vertical="center"/>
    </xf>
    <xf numFmtId="0" fontId="41" fillId="0" borderId="0" xfId="0" applyFont="1" applyFill="1" applyBorder="1" applyAlignment="1" applyProtection="1">
      <alignment vertical="center" wrapText="1"/>
    </xf>
    <xf numFmtId="3" fontId="41" fillId="0" borderId="0" xfId="0" applyNumberFormat="1" applyFont="1" applyFill="1" applyBorder="1" applyAlignment="1">
      <alignment horizontal="right" vertical="center"/>
    </xf>
    <xf numFmtId="0" fontId="40" fillId="0" borderId="0" xfId="0" applyFont="1" applyFill="1" applyBorder="1" applyAlignment="1" applyProtection="1">
      <alignment horizontal="left" vertical="center"/>
    </xf>
    <xf numFmtId="0" fontId="40" fillId="0" borderId="0" xfId="0" applyFont="1" applyFill="1" applyBorder="1" applyAlignment="1" applyProtection="1">
      <alignment horizontal="left" vertical="center" wrapText="1"/>
    </xf>
    <xf numFmtId="1" fontId="41" fillId="0" borderId="0" xfId="0" applyNumberFormat="1" applyFont="1" applyFill="1" applyBorder="1" applyAlignment="1" applyProtection="1">
      <alignment horizontal="left" vertical="center"/>
    </xf>
    <xf numFmtId="0" fontId="42" fillId="0" borderId="0" xfId="0" applyFont="1" applyFill="1" applyBorder="1" applyAlignment="1" applyProtection="1">
      <alignment horizontal="right" vertical="center" wrapText="1"/>
    </xf>
    <xf numFmtId="1" fontId="40" fillId="0" borderId="0" xfId="0" applyNumberFormat="1" applyFont="1" applyFill="1" applyBorder="1" applyAlignment="1" applyProtection="1">
      <alignment horizontal="left" vertical="center"/>
    </xf>
    <xf numFmtId="3" fontId="40" fillId="0" borderId="0" xfId="0" applyNumberFormat="1" applyFont="1" applyFill="1" applyBorder="1" applyAlignment="1">
      <alignment horizontal="right" vertical="center"/>
    </xf>
    <xf numFmtId="3" fontId="40" fillId="0" borderId="0" xfId="0" applyNumberFormat="1" applyFont="1" applyFill="1" applyBorder="1" applyAlignment="1">
      <alignment horizontal="center" vertical="center"/>
    </xf>
    <xf numFmtId="0" fontId="40" fillId="0" borderId="0" xfId="0" applyFont="1" applyFill="1" applyBorder="1" applyAlignment="1">
      <alignment vertical="center" wrapText="1"/>
    </xf>
    <xf numFmtId="1" fontId="41" fillId="0" borderId="0" xfId="0" applyNumberFormat="1" applyFont="1" applyFill="1" applyBorder="1" applyAlignment="1" applyProtection="1">
      <alignment vertical="center"/>
    </xf>
    <xf numFmtId="0" fontId="41" fillId="0" borderId="0" xfId="0" applyFont="1" applyFill="1" applyBorder="1" applyAlignment="1" applyProtection="1">
      <alignment horizontal="left" vertical="center" wrapText="1"/>
    </xf>
    <xf numFmtId="1" fontId="40" fillId="0" borderId="0" xfId="0" applyNumberFormat="1" applyFont="1" applyFill="1" applyBorder="1" applyAlignment="1" applyProtection="1">
      <alignment horizontal="left" vertical="center" wrapText="1"/>
    </xf>
    <xf numFmtId="3" fontId="40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center" vertical="center"/>
    </xf>
    <xf numFmtId="1" fontId="42" fillId="0" borderId="0" xfId="0" applyNumberFormat="1" applyFont="1" applyFill="1" applyBorder="1" applyAlignment="1" applyProtection="1">
      <alignment horizontal="left" vertical="center" wrapText="1"/>
    </xf>
    <xf numFmtId="2" fontId="42" fillId="0" borderId="0" xfId="0" applyNumberFormat="1" applyFont="1" applyFill="1" applyBorder="1" applyAlignment="1" applyProtection="1">
      <alignment horizontal="left" vertical="center" wrapText="1"/>
    </xf>
    <xf numFmtId="3" fontId="42" fillId="0" borderId="0" xfId="0" applyNumberFormat="1" applyFont="1" applyFill="1" applyBorder="1" applyAlignment="1" applyProtection="1">
      <alignment horizontal="right" vertical="center" wrapText="1"/>
    </xf>
    <xf numFmtId="3" fontId="42" fillId="0" borderId="0" xfId="0" applyNumberFormat="1" applyFont="1" applyFill="1" applyBorder="1" applyAlignment="1" applyProtection="1">
      <alignment horizontal="center" vertical="center" wrapText="1"/>
    </xf>
    <xf numFmtId="3" fontId="41" fillId="0" borderId="0" xfId="0" applyNumberFormat="1" applyFont="1" applyFill="1" applyBorder="1" applyAlignment="1">
      <alignment vertical="center" wrapText="1"/>
    </xf>
    <xf numFmtId="1" fontId="41" fillId="0" borderId="0" xfId="0" applyNumberFormat="1" applyFont="1" applyFill="1" applyBorder="1" applyAlignment="1" applyProtection="1">
      <alignment vertical="center" wrapText="1"/>
    </xf>
    <xf numFmtId="3" fontId="41" fillId="0" borderId="0" xfId="0" applyNumberFormat="1" applyFont="1" applyFill="1" applyBorder="1" applyAlignment="1" applyProtection="1">
      <alignment horizontal="right" vertical="center" wrapText="1"/>
    </xf>
    <xf numFmtId="3" fontId="41" fillId="0" borderId="0" xfId="0" applyNumberFormat="1" applyFont="1" applyFill="1" applyBorder="1" applyAlignment="1" applyProtection="1">
      <alignment horizontal="center" vertical="center" wrapText="1"/>
    </xf>
    <xf numFmtId="0" fontId="42" fillId="0" borderId="0" xfId="0" applyFont="1" applyFill="1" applyBorder="1" applyAlignment="1" applyProtection="1">
      <alignment horizontal="left" vertical="center" wrapText="1"/>
    </xf>
    <xf numFmtId="2" fontId="41" fillId="0" borderId="0" xfId="0" applyNumberFormat="1" applyFont="1" applyFill="1" applyBorder="1" applyAlignment="1" applyProtection="1">
      <alignment horizontal="left" vertical="center" wrapText="1"/>
    </xf>
    <xf numFmtId="1" fontId="42" fillId="0" borderId="0" xfId="0" applyNumberFormat="1" applyFont="1" applyFill="1" applyBorder="1" applyAlignment="1" applyProtection="1">
      <alignment horizontal="left" vertical="center"/>
    </xf>
    <xf numFmtId="0" fontId="42" fillId="0" borderId="0" xfId="0" applyFont="1" applyFill="1" applyBorder="1" applyAlignment="1">
      <alignment vertical="center" wrapText="1"/>
    </xf>
    <xf numFmtId="1" fontId="41" fillId="0" borderId="17" xfId="0" applyNumberFormat="1" applyFont="1" applyFill="1" applyBorder="1" applyAlignment="1" applyProtection="1">
      <alignment horizontal="center" vertical="center" wrapText="1"/>
    </xf>
    <xf numFmtId="0" fontId="40" fillId="0" borderId="17" xfId="0" applyFont="1" applyFill="1" applyBorder="1" applyAlignment="1" applyProtection="1">
      <alignment horizontal="left" vertical="center" wrapText="1"/>
    </xf>
    <xf numFmtId="3" fontId="40" fillId="0" borderId="17" xfId="0" applyNumberFormat="1" applyFont="1" applyFill="1" applyBorder="1" applyAlignment="1" applyProtection="1">
      <alignment horizontal="right" vertical="center" wrapText="1"/>
    </xf>
    <xf numFmtId="3" fontId="40" fillId="0" borderId="17" xfId="0" applyNumberFormat="1" applyFont="1" applyFill="1" applyBorder="1" applyAlignment="1" applyProtection="1">
      <alignment horizontal="center" vertical="center" wrapText="1"/>
    </xf>
    <xf numFmtId="2" fontId="40" fillId="0" borderId="0" xfId="0" applyNumberFormat="1" applyFont="1" applyFill="1" applyBorder="1" applyAlignment="1" applyProtection="1">
      <alignment horizontal="left" vertical="center" wrapText="1"/>
    </xf>
    <xf numFmtId="3" fontId="41" fillId="0" borderId="0" xfId="0" applyNumberFormat="1" applyFont="1" applyFill="1" applyBorder="1" applyAlignment="1" applyProtection="1">
      <alignment horizontal="right" vertical="center"/>
    </xf>
    <xf numFmtId="3" fontId="41" fillId="0" borderId="0" xfId="0" applyNumberFormat="1" applyFont="1" applyFill="1" applyBorder="1" applyAlignment="1" applyProtection="1">
      <alignment horizontal="center" vertical="center"/>
    </xf>
    <xf numFmtId="3" fontId="42" fillId="0" borderId="0" xfId="0" applyNumberFormat="1" applyFont="1" applyFill="1" applyBorder="1" applyAlignment="1" applyProtection="1">
      <alignment horizontal="right" vertical="center"/>
    </xf>
    <xf numFmtId="0" fontId="42" fillId="0" borderId="0" xfId="0" applyFont="1" applyFill="1" applyBorder="1" applyAlignment="1">
      <alignment vertical="center"/>
    </xf>
    <xf numFmtId="1" fontId="42" fillId="0" borderId="0" xfId="0" applyNumberFormat="1" applyFont="1" applyFill="1" applyBorder="1" applyAlignment="1" applyProtection="1">
      <alignment vertical="center" wrapText="1"/>
    </xf>
    <xf numFmtId="0" fontId="43" fillId="0" borderId="0" xfId="0" applyFont="1" applyFill="1" applyBorder="1" applyAlignment="1">
      <alignment vertical="center"/>
    </xf>
    <xf numFmtId="1" fontId="41" fillId="0" borderId="17" xfId="0" applyNumberFormat="1" applyFont="1" applyFill="1" applyBorder="1" applyAlignment="1" applyProtection="1">
      <alignment horizontal="center" vertical="center"/>
    </xf>
    <xf numFmtId="3" fontId="40" fillId="0" borderId="17" xfId="0" applyNumberFormat="1" applyFont="1" applyFill="1" applyBorder="1" applyAlignment="1" applyProtection="1">
      <alignment horizontal="right" vertical="center"/>
    </xf>
    <xf numFmtId="1" fontId="41" fillId="0" borderId="0" xfId="0" applyNumberFormat="1" applyFont="1" applyFill="1" applyBorder="1" applyAlignment="1" applyProtection="1">
      <alignment horizontal="right" vertical="center"/>
    </xf>
    <xf numFmtId="1" fontId="42" fillId="0" borderId="0" xfId="0" applyNumberFormat="1" applyFont="1" applyFill="1" applyBorder="1" applyAlignment="1" applyProtection="1">
      <alignment vertical="center"/>
    </xf>
    <xf numFmtId="1" fontId="40" fillId="0" borderId="17" xfId="0" applyNumberFormat="1" applyFont="1" applyFill="1" applyBorder="1" applyAlignment="1" applyProtection="1">
      <alignment horizontal="center" vertical="center"/>
    </xf>
    <xf numFmtId="1" fontId="40" fillId="0" borderId="0" xfId="0" applyNumberFormat="1" applyFont="1" applyFill="1" applyBorder="1" applyAlignment="1" applyProtection="1">
      <alignment horizontal="center" vertical="center"/>
    </xf>
    <xf numFmtId="1" fontId="41" fillId="0" borderId="0" xfId="3" applyNumberFormat="1" applyFont="1" applyFill="1" applyBorder="1" applyAlignment="1" applyProtection="1">
      <alignment vertical="center"/>
    </xf>
    <xf numFmtId="2" fontId="41" fillId="0" borderId="0" xfId="3" applyNumberFormat="1" applyFont="1" applyFill="1" applyBorder="1" applyAlignment="1" applyProtection="1">
      <alignment horizontal="left" vertical="center" wrapText="1"/>
    </xf>
    <xf numFmtId="0" fontId="41" fillId="0" borderId="0" xfId="3" applyFont="1" applyFill="1" applyBorder="1" applyAlignment="1" applyProtection="1">
      <alignment horizontal="left" vertical="center" wrapText="1"/>
    </xf>
    <xf numFmtId="0" fontId="41" fillId="0" borderId="5" xfId="0" applyFont="1" applyFill="1" applyBorder="1" applyAlignment="1">
      <alignment vertical="center"/>
    </xf>
    <xf numFmtId="0" fontId="40" fillId="0" borderId="0" xfId="0" applyFont="1" applyFill="1" applyBorder="1" applyAlignment="1">
      <alignment vertical="center"/>
    </xf>
    <xf numFmtId="3" fontId="41" fillId="0" borderId="0" xfId="0" applyNumberFormat="1" applyFont="1" applyFill="1" applyBorder="1" applyAlignment="1" applyProtection="1">
      <alignment horizontal="left" vertical="center" wrapText="1"/>
    </xf>
    <xf numFmtId="3" fontId="42" fillId="0" borderId="0" xfId="0" applyNumberFormat="1" applyFont="1" applyFill="1" applyBorder="1" applyAlignment="1">
      <alignment horizontal="right" vertical="center"/>
    </xf>
    <xf numFmtId="0" fontId="41" fillId="0" borderId="0" xfId="0" applyFont="1" applyFill="1" applyBorder="1" applyAlignment="1" applyProtection="1">
      <alignment horizontal="right" vertical="center"/>
    </xf>
    <xf numFmtId="0" fontId="40" fillId="0" borderId="0" xfId="0" applyNumberFormat="1" applyFont="1" applyFill="1" applyBorder="1" applyAlignment="1" applyProtection="1">
      <alignment horizontal="left" vertical="center" wrapText="1"/>
    </xf>
    <xf numFmtId="4" fontId="40" fillId="0" borderId="0" xfId="0" applyNumberFormat="1" applyFont="1" applyFill="1" applyBorder="1" applyAlignment="1" applyProtection="1">
      <alignment horizontal="left" vertical="center" wrapText="1"/>
    </xf>
    <xf numFmtId="1" fontId="41" fillId="0" borderId="0" xfId="0" applyNumberFormat="1" applyFont="1" applyFill="1" applyBorder="1" applyAlignment="1" applyProtection="1">
      <alignment horizontal="left" vertical="center" wrapText="1"/>
    </xf>
    <xf numFmtId="1" fontId="42" fillId="0" borderId="17" xfId="0" applyNumberFormat="1" applyFont="1" applyFill="1" applyBorder="1" applyAlignment="1" applyProtection="1">
      <alignment vertical="center"/>
    </xf>
    <xf numFmtId="0" fontId="42" fillId="0" borderId="17" xfId="0" applyFont="1" applyFill="1" applyBorder="1" applyAlignment="1" applyProtection="1">
      <alignment horizontal="left" vertical="center" wrapText="1"/>
    </xf>
    <xf numFmtId="3" fontId="42" fillId="0" borderId="17" xfId="0" applyNumberFormat="1" applyFont="1" applyFill="1" applyBorder="1" applyAlignment="1" applyProtection="1">
      <alignment horizontal="right" vertical="center"/>
    </xf>
    <xf numFmtId="1" fontId="42" fillId="0" borderId="18" xfId="0" applyNumberFormat="1" applyFont="1" applyFill="1" applyBorder="1" applyAlignment="1" applyProtection="1">
      <alignment vertical="center"/>
    </xf>
    <xf numFmtId="0" fontId="42" fillId="0" borderId="18" xfId="0" applyFont="1" applyFill="1" applyBorder="1" applyAlignment="1" applyProtection="1">
      <alignment horizontal="left" vertical="center" wrapText="1"/>
    </xf>
    <xf numFmtId="3" fontId="42" fillId="0" borderId="18" xfId="0" applyNumberFormat="1" applyFont="1" applyFill="1" applyBorder="1" applyAlignment="1" applyProtection="1">
      <alignment horizontal="right" vertical="center"/>
    </xf>
    <xf numFmtId="0" fontId="42" fillId="0" borderId="0" xfId="0" applyFont="1" applyFill="1" applyBorder="1" applyAlignment="1" applyProtection="1">
      <alignment horizontal="left" vertical="top" wrapText="1"/>
    </xf>
    <xf numFmtId="0" fontId="40" fillId="0" borderId="6" xfId="0" applyFont="1" applyFill="1" applyBorder="1" applyAlignment="1">
      <alignment vertical="center"/>
    </xf>
    <xf numFmtId="1" fontId="42" fillId="0" borderId="18" xfId="0" applyNumberFormat="1" applyFont="1" applyFill="1" applyBorder="1" applyAlignment="1" applyProtection="1">
      <alignment horizontal="left" vertical="center"/>
    </xf>
    <xf numFmtId="0" fontId="40" fillId="0" borderId="5" xfId="0" applyFont="1" applyFill="1" applyBorder="1" applyAlignment="1">
      <alignment vertical="center"/>
    </xf>
    <xf numFmtId="0" fontId="41" fillId="0" borderId="0" xfId="0" applyFont="1" applyFill="1" applyBorder="1" applyAlignment="1">
      <alignment horizontal="left" vertical="center"/>
    </xf>
    <xf numFmtId="0" fontId="42" fillId="0" borderId="0" xfId="0" applyFont="1" applyFill="1" applyBorder="1" applyAlignment="1">
      <alignment horizontal="left" vertical="center"/>
    </xf>
    <xf numFmtId="0" fontId="41" fillId="0" borderId="6" xfId="0" applyFont="1" applyFill="1" applyBorder="1" applyAlignment="1">
      <alignment horizontal="left" vertical="center"/>
    </xf>
    <xf numFmtId="0" fontId="42" fillId="0" borderId="0" xfId="0" applyFont="1" applyFill="1" applyBorder="1" applyAlignment="1" applyProtection="1">
      <alignment horizontal="left" vertical="center"/>
    </xf>
    <xf numFmtId="0" fontId="40" fillId="0" borderId="6" xfId="0" applyFont="1" applyFill="1" applyBorder="1" applyAlignment="1">
      <alignment horizontal="left" vertical="center"/>
    </xf>
    <xf numFmtId="0" fontId="43" fillId="0" borderId="0" xfId="0" applyFont="1" applyFill="1" applyBorder="1" applyAlignment="1" applyProtection="1">
      <alignment horizontal="left" vertical="center" wrapText="1"/>
    </xf>
    <xf numFmtId="3" fontId="42" fillId="0" borderId="0" xfId="0" applyNumberFormat="1" applyFont="1" applyFill="1" applyBorder="1" applyAlignment="1">
      <alignment vertical="center" wrapText="1"/>
    </xf>
    <xf numFmtId="1" fontId="40" fillId="0" borderId="17" xfId="0" applyNumberFormat="1" applyFont="1" applyFill="1" applyBorder="1" applyAlignment="1" applyProtection="1">
      <alignment horizontal="left" vertical="center"/>
    </xf>
    <xf numFmtId="1" fontId="41" fillId="0" borderId="17" xfId="0" applyNumberFormat="1" applyFont="1" applyFill="1" applyBorder="1" applyAlignment="1" applyProtection="1">
      <alignment vertical="center"/>
    </xf>
    <xf numFmtId="1" fontId="41" fillId="0" borderId="17" xfId="3" applyNumberFormat="1" applyFont="1" applyFill="1" applyBorder="1" applyAlignment="1" applyProtection="1">
      <alignment vertical="center"/>
    </xf>
    <xf numFmtId="3" fontId="42" fillId="0" borderId="17" xfId="3" applyNumberFormat="1" applyFont="1" applyFill="1" applyBorder="1" applyAlignment="1" applyProtection="1">
      <alignment horizontal="right" vertical="center"/>
    </xf>
    <xf numFmtId="1" fontId="41" fillId="0" borderId="18" xfId="3" applyNumberFormat="1" applyFont="1" applyFill="1" applyBorder="1" applyAlignment="1" applyProtection="1">
      <alignment vertical="center"/>
    </xf>
    <xf numFmtId="3" fontId="42" fillId="0" borderId="18" xfId="0" applyNumberFormat="1" applyFont="1" applyFill="1" applyBorder="1" applyAlignment="1" applyProtection="1">
      <alignment horizontal="center" vertical="center"/>
    </xf>
    <xf numFmtId="0" fontId="45" fillId="39" borderId="0" xfId="8" applyFont="1" applyFill="1" applyAlignment="1">
      <alignment vertical="center"/>
    </xf>
    <xf numFmtId="49" fontId="44" fillId="39" borderId="0" xfId="8" applyNumberFormat="1" applyFont="1" applyFill="1" applyBorder="1" applyAlignment="1" applyProtection="1">
      <alignment horizontal="center" vertical="center"/>
    </xf>
    <xf numFmtId="0" fontId="44" fillId="39" borderId="0" xfId="8" applyFont="1" applyFill="1" applyBorder="1" applyAlignment="1" applyProtection="1">
      <alignment vertical="center"/>
    </xf>
    <xf numFmtId="0" fontId="45" fillId="39" borderId="0" xfId="8" applyFont="1" applyFill="1" applyBorder="1" applyAlignment="1" applyProtection="1">
      <alignment horizontal="right" vertical="center"/>
    </xf>
    <xf numFmtId="0" fontId="44" fillId="39" borderId="0" xfId="8" applyFont="1" applyFill="1" applyBorder="1" applyAlignment="1" applyProtection="1">
      <alignment horizontal="center" vertical="center"/>
    </xf>
    <xf numFmtId="49" fontId="45" fillId="39" borderId="0" xfId="8" quotePrefix="1" applyNumberFormat="1" applyFont="1" applyFill="1" applyBorder="1" applyAlignment="1" applyProtection="1">
      <alignment horizontal="center" vertical="center"/>
    </xf>
    <xf numFmtId="0" fontId="45" fillId="39" borderId="0" xfId="8" applyFont="1" applyFill="1" applyBorder="1" applyAlignment="1" applyProtection="1">
      <alignment vertical="center"/>
    </xf>
    <xf numFmtId="49" fontId="45" fillId="39" borderId="0" xfId="8" applyNumberFormat="1" applyFont="1" applyFill="1" applyBorder="1" applyAlignment="1" applyProtection="1">
      <alignment horizontal="center" vertical="center"/>
    </xf>
    <xf numFmtId="0" fontId="45" fillId="39" borderId="0" xfId="8" applyFont="1" applyFill="1" applyAlignment="1">
      <alignment horizontal="right" vertical="center"/>
    </xf>
    <xf numFmtId="0" fontId="45" fillId="39" borderId="0" xfId="8" applyFont="1" applyFill="1" applyAlignment="1">
      <alignment horizontal="center" vertical="center"/>
    </xf>
    <xf numFmtId="0" fontId="45" fillId="39" borderId="0" xfId="8" applyFont="1" applyFill="1" applyBorder="1" applyAlignment="1" applyProtection="1">
      <alignment horizontal="center" vertical="center"/>
    </xf>
    <xf numFmtId="0" fontId="33" fillId="0" borderId="1" xfId="0" applyFont="1" applyFill="1" applyBorder="1" applyAlignment="1" applyProtection="1">
      <alignment horizontal="right" vertical="center"/>
    </xf>
    <xf numFmtId="0" fontId="44" fillId="39" borderId="1" xfId="8" applyFont="1" applyFill="1" applyBorder="1" applyAlignment="1" applyProtection="1">
      <alignment horizontal="center" vertical="center"/>
    </xf>
    <xf numFmtId="0" fontId="36" fillId="3" borderId="0" xfId="0" applyFont="1" applyFill="1" applyBorder="1" applyAlignment="1" applyProtection="1">
      <alignment horizontal="center" vertical="center" wrapText="1"/>
    </xf>
    <xf numFmtId="0" fontId="36" fillId="0" borderId="0" xfId="2" applyFont="1" applyFill="1" applyBorder="1" applyAlignment="1" applyProtection="1">
      <alignment horizontal="left" vertical="center" wrapText="1"/>
    </xf>
    <xf numFmtId="0" fontId="36" fillId="0" borderId="0" xfId="0" applyFont="1" applyFill="1" applyBorder="1" applyAlignment="1" applyProtection="1">
      <alignment horizontal="left" vertical="center" wrapText="1"/>
    </xf>
    <xf numFmtId="0" fontId="36" fillId="0" borderId="0" xfId="4157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 applyProtection="1">
      <alignment horizontal="left" vertical="center" wrapText="1"/>
    </xf>
  </cellXfs>
  <cellStyles count="4158">
    <cellStyle name="1 indent" xfId="12"/>
    <cellStyle name="2 indents" xfId="13"/>
    <cellStyle name="20% - Accent1 2" xfId="14"/>
    <cellStyle name="20% - Accent1 2 2" xfId="15"/>
    <cellStyle name="20% - Accent1 3" xfId="16"/>
    <cellStyle name="20% - Accent1 3 2" xfId="17"/>
    <cellStyle name="20% - Accent1 3 2 2" xfId="18"/>
    <cellStyle name="20% - Accent1 3 2 2 2" xfId="19"/>
    <cellStyle name="20% - Accent1 3 2 2 2 2" xfId="20"/>
    <cellStyle name="20% - Accent1 3 2 2 2 2 2" xfId="21"/>
    <cellStyle name="20% - Accent1 3 2 2 2 2 3" xfId="22"/>
    <cellStyle name="20% - Accent1 3 2 2 2 3" xfId="23"/>
    <cellStyle name="20% - Accent1 3 2 2 2 4" xfId="24"/>
    <cellStyle name="20% - Accent1 3 2 2 3" xfId="25"/>
    <cellStyle name="20% - Accent1 3 2 2 3 2" xfId="26"/>
    <cellStyle name="20% - Accent1 3 2 2 3 3" xfId="27"/>
    <cellStyle name="20% - Accent1 3 2 2 4" xfId="28"/>
    <cellStyle name="20% - Accent1 3 2 2 5" xfId="29"/>
    <cellStyle name="20% - Accent1 3 2 3" xfId="30"/>
    <cellStyle name="20% - Accent1 3 2 3 2" xfId="31"/>
    <cellStyle name="20% - Accent1 3 2 3 2 2" xfId="32"/>
    <cellStyle name="20% - Accent1 3 2 3 2 3" xfId="33"/>
    <cellStyle name="20% - Accent1 3 2 3 3" xfId="34"/>
    <cellStyle name="20% - Accent1 3 2 3 4" xfId="35"/>
    <cellStyle name="20% - Accent1 3 2 4" xfId="36"/>
    <cellStyle name="20% - Accent1 3 2 4 2" xfId="37"/>
    <cellStyle name="20% - Accent1 3 2 4 3" xfId="38"/>
    <cellStyle name="20% - Accent1 3 2 5" xfId="39"/>
    <cellStyle name="20% - Accent1 3 2 6" xfId="40"/>
    <cellStyle name="20% - Accent1 3 3" xfId="41"/>
    <cellStyle name="20% - Accent1 3 3 2" xfId="42"/>
    <cellStyle name="20% - Accent1 3 3 2 2" xfId="43"/>
    <cellStyle name="20% - Accent1 3 3 2 2 2" xfId="44"/>
    <cellStyle name="20% - Accent1 3 3 2 2 3" xfId="45"/>
    <cellStyle name="20% - Accent1 3 3 2 3" xfId="46"/>
    <cellStyle name="20% - Accent1 3 3 2 4" xfId="47"/>
    <cellStyle name="20% - Accent1 3 3 3" xfId="48"/>
    <cellStyle name="20% - Accent1 3 3 3 2" xfId="49"/>
    <cellStyle name="20% - Accent1 3 3 3 3" xfId="50"/>
    <cellStyle name="20% - Accent1 3 3 4" xfId="51"/>
    <cellStyle name="20% - Accent1 3 3 5" xfId="52"/>
    <cellStyle name="20% - Accent1 3 4" xfId="53"/>
    <cellStyle name="20% - Accent1 3 4 2" xfId="54"/>
    <cellStyle name="20% - Accent1 3 4 2 2" xfId="55"/>
    <cellStyle name="20% - Accent1 3 4 2 3" xfId="56"/>
    <cellStyle name="20% - Accent1 3 4 3" xfId="57"/>
    <cellStyle name="20% - Accent1 3 4 4" xfId="58"/>
    <cellStyle name="20% - Accent1 3 5" xfId="59"/>
    <cellStyle name="20% - Accent1 3 5 2" xfId="60"/>
    <cellStyle name="20% - Accent1 3 5 3" xfId="61"/>
    <cellStyle name="20% - Accent1 3 6" xfId="62"/>
    <cellStyle name="20% - Accent1 3 7" xfId="63"/>
    <cellStyle name="20% - Accent1 4" xfId="64"/>
    <cellStyle name="20% - Accent1 4 2" xfId="65"/>
    <cellStyle name="20% - Accent1 4 2 2" xfId="66"/>
    <cellStyle name="20% - Accent1 4 2 2 2" xfId="67"/>
    <cellStyle name="20% - Accent1 4 2 2 2 2" xfId="68"/>
    <cellStyle name="20% - Accent1 4 2 2 2 3" xfId="69"/>
    <cellStyle name="20% - Accent1 4 2 2 3" xfId="70"/>
    <cellStyle name="20% - Accent1 4 2 2 4" xfId="71"/>
    <cellStyle name="20% - Accent1 4 2 3" xfId="72"/>
    <cellStyle name="20% - Accent1 4 2 3 2" xfId="73"/>
    <cellStyle name="20% - Accent1 4 2 3 3" xfId="74"/>
    <cellStyle name="20% - Accent1 4 2 4" xfId="75"/>
    <cellStyle name="20% - Accent1 4 2 5" xfId="76"/>
    <cellStyle name="20% - Accent1 4 3" xfId="77"/>
    <cellStyle name="20% - Accent1 4 3 2" xfId="78"/>
    <cellStyle name="20% - Accent1 4 3 2 2" xfId="79"/>
    <cellStyle name="20% - Accent1 4 3 2 3" xfId="80"/>
    <cellStyle name="20% - Accent1 4 3 3" xfId="81"/>
    <cellStyle name="20% - Accent1 4 3 4" xfId="82"/>
    <cellStyle name="20% - Accent1 4 4" xfId="83"/>
    <cellStyle name="20% - Accent1 4 4 2" xfId="84"/>
    <cellStyle name="20% - Accent1 4 4 3" xfId="85"/>
    <cellStyle name="20% - Accent1 4 5" xfId="86"/>
    <cellStyle name="20% - Accent1 4 6" xfId="87"/>
    <cellStyle name="20% - Accent1 5" xfId="88"/>
    <cellStyle name="20% - Accent1 5 2" xfId="89"/>
    <cellStyle name="20% - Accent1 5 2 2" xfId="90"/>
    <cellStyle name="20% - Accent1 5 2 2 2" xfId="91"/>
    <cellStyle name="20% - Accent1 5 2 2 2 2" xfId="92"/>
    <cellStyle name="20% - Accent1 5 2 2 2 3" xfId="93"/>
    <cellStyle name="20% - Accent1 5 2 2 3" xfId="94"/>
    <cellStyle name="20% - Accent1 5 2 2 4" xfId="95"/>
    <cellStyle name="20% - Accent1 5 2 3" xfId="96"/>
    <cellStyle name="20% - Accent1 5 2 3 2" xfId="97"/>
    <cellStyle name="20% - Accent1 5 2 3 3" xfId="98"/>
    <cellStyle name="20% - Accent1 5 2 4" xfId="99"/>
    <cellStyle name="20% - Accent1 5 2 5" xfId="100"/>
    <cellStyle name="20% - Accent1 5 3" xfId="101"/>
    <cellStyle name="20% - Accent1 5 3 2" xfId="102"/>
    <cellStyle name="20% - Accent1 5 3 2 2" xfId="103"/>
    <cellStyle name="20% - Accent1 5 3 2 3" xfId="104"/>
    <cellStyle name="20% - Accent1 5 3 3" xfId="105"/>
    <cellStyle name="20% - Accent1 5 3 4" xfId="106"/>
    <cellStyle name="20% - Accent1 5 4" xfId="107"/>
    <cellStyle name="20% - Accent1 5 4 2" xfId="108"/>
    <cellStyle name="20% - Accent1 5 4 3" xfId="109"/>
    <cellStyle name="20% - Accent1 5 5" xfId="110"/>
    <cellStyle name="20% - Accent1 5 6" xfId="111"/>
    <cellStyle name="20% - Accent1 6" xfId="112"/>
    <cellStyle name="20% - Accent1 6 2" xfId="113"/>
    <cellStyle name="20% - Accent1 6 2 2" xfId="114"/>
    <cellStyle name="20% - Accent1 6 2 2 2" xfId="115"/>
    <cellStyle name="20% - Accent1 6 2 2 3" xfId="116"/>
    <cellStyle name="20% - Accent1 6 2 3" xfId="117"/>
    <cellStyle name="20% - Accent1 6 2 4" xfId="118"/>
    <cellStyle name="20% - Accent1 6 3" xfId="119"/>
    <cellStyle name="20% - Accent1 6 3 2" xfId="120"/>
    <cellStyle name="20% - Accent1 6 3 3" xfId="121"/>
    <cellStyle name="20% - Accent1 6 4" xfId="122"/>
    <cellStyle name="20% - Accent1 6 5" xfId="123"/>
    <cellStyle name="20% - Accent2 2" xfId="124"/>
    <cellStyle name="20% - Accent2 2 2" xfId="125"/>
    <cellStyle name="20% - Accent2 3" xfId="126"/>
    <cellStyle name="20% - Accent2 3 2" xfId="127"/>
    <cellStyle name="20% - Accent2 3 2 2" xfId="128"/>
    <cellStyle name="20% - Accent2 3 2 2 2" xfId="129"/>
    <cellStyle name="20% - Accent2 3 2 2 2 2" xfId="130"/>
    <cellStyle name="20% - Accent2 3 2 2 2 2 2" xfId="131"/>
    <cellStyle name="20% - Accent2 3 2 2 2 2 3" xfId="132"/>
    <cellStyle name="20% - Accent2 3 2 2 2 3" xfId="133"/>
    <cellStyle name="20% - Accent2 3 2 2 2 4" xfId="134"/>
    <cellStyle name="20% - Accent2 3 2 2 3" xfId="135"/>
    <cellStyle name="20% - Accent2 3 2 2 3 2" xfId="136"/>
    <cellStyle name="20% - Accent2 3 2 2 3 3" xfId="137"/>
    <cellStyle name="20% - Accent2 3 2 2 4" xfId="138"/>
    <cellStyle name="20% - Accent2 3 2 2 5" xfId="139"/>
    <cellStyle name="20% - Accent2 3 2 3" xfId="140"/>
    <cellStyle name="20% - Accent2 3 2 3 2" xfId="141"/>
    <cellStyle name="20% - Accent2 3 2 3 2 2" xfId="142"/>
    <cellStyle name="20% - Accent2 3 2 3 2 3" xfId="143"/>
    <cellStyle name="20% - Accent2 3 2 3 3" xfId="144"/>
    <cellStyle name="20% - Accent2 3 2 3 4" xfId="145"/>
    <cellStyle name="20% - Accent2 3 2 4" xfId="146"/>
    <cellStyle name="20% - Accent2 3 2 4 2" xfId="147"/>
    <cellStyle name="20% - Accent2 3 2 4 3" xfId="148"/>
    <cellStyle name="20% - Accent2 3 2 5" xfId="149"/>
    <cellStyle name="20% - Accent2 3 2 6" xfId="150"/>
    <cellStyle name="20% - Accent2 3 3" xfId="151"/>
    <cellStyle name="20% - Accent2 3 3 2" xfId="152"/>
    <cellStyle name="20% - Accent2 3 3 2 2" xfId="153"/>
    <cellStyle name="20% - Accent2 3 3 2 2 2" xfId="154"/>
    <cellStyle name="20% - Accent2 3 3 2 2 3" xfId="155"/>
    <cellStyle name="20% - Accent2 3 3 2 3" xfId="156"/>
    <cellStyle name="20% - Accent2 3 3 2 4" xfId="157"/>
    <cellStyle name="20% - Accent2 3 3 3" xfId="158"/>
    <cellStyle name="20% - Accent2 3 3 3 2" xfId="159"/>
    <cellStyle name="20% - Accent2 3 3 3 3" xfId="160"/>
    <cellStyle name="20% - Accent2 3 3 4" xfId="161"/>
    <cellStyle name="20% - Accent2 3 3 5" xfId="162"/>
    <cellStyle name="20% - Accent2 3 4" xfId="163"/>
    <cellStyle name="20% - Accent2 3 4 2" xfId="164"/>
    <cellStyle name="20% - Accent2 3 4 2 2" xfId="165"/>
    <cellStyle name="20% - Accent2 3 4 2 3" xfId="166"/>
    <cellStyle name="20% - Accent2 3 4 3" xfId="167"/>
    <cellStyle name="20% - Accent2 3 4 4" xfId="168"/>
    <cellStyle name="20% - Accent2 3 5" xfId="169"/>
    <cellStyle name="20% - Accent2 3 5 2" xfId="170"/>
    <cellStyle name="20% - Accent2 3 5 3" xfId="171"/>
    <cellStyle name="20% - Accent2 3 6" xfId="172"/>
    <cellStyle name="20% - Accent2 3 7" xfId="173"/>
    <cellStyle name="20% - Accent2 4" xfId="174"/>
    <cellStyle name="20% - Accent2 4 2" xfId="175"/>
    <cellStyle name="20% - Accent2 4 2 2" xfId="176"/>
    <cellStyle name="20% - Accent2 4 2 2 2" xfId="177"/>
    <cellStyle name="20% - Accent2 4 2 2 2 2" xfId="178"/>
    <cellStyle name="20% - Accent2 4 2 2 2 3" xfId="179"/>
    <cellStyle name="20% - Accent2 4 2 2 3" xfId="180"/>
    <cellStyle name="20% - Accent2 4 2 2 4" xfId="181"/>
    <cellStyle name="20% - Accent2 4 2 3" xfId="182"/>
    <cellStyle name="20% - Accent2 4 2 3 2" xfId="183"/>
    <cellStyle name="20% - Accent2 4 2 3 3" xfId="184"/>
    <cellStyle name="20% - Accent2 4 2 4" xfId="185"/>
    <cellStyle name="20% - Accent2 4 2 5" xfId="186"/>
    <cellStyle name="20% - Accent2 4 3" xfId="187"/>
    <cellStyle name="20% - Accent2 4 3 2" xfId="188"/>
    <cellStyle name="20% - Accent2 4 3 2 2" xfId="189"/>
    <cellStyle name="20% - Accent2 4 3 2 3" xfId="190"/>
    <cellStyle name="20% - Accent2 4 3 3" xfId="191"/>
    <cellStyle name="20% - Accent2 4 3 4" xfId="192"/>
    <cellStyle name="20% - Accent2 4 4" xfId="193"/>
    <cellStyle name="20% - Accent2 4 4 2" xfId="194"/>
    <cellStyle name="20% - Accent2 4 4 3" xfId="195"/>
    <cellStyle name="20% - Accent2 4 5" xfId="196"/>
    <cellStyle name="20% - Accent2 4 6" xfId="197"/>
    <cellStyle name="20% - Accent2 5" xfId="198"/>
    <cellStyle name="20% - Accent2 5 2" xfId="199"/>
    <cellStyle name="20% - Accent2 5 2 2" xfId="200"/>
    <cellStyle name="20% - Accent2 5 2 2 2" xfId="201"/>
    <cellStyle name="20% - Accent2 5 2 2 2 2" xfId="202"/>
    <cellStyle name="20% - Accent2 5 2 2 2 3" xfId="203"/>
    <cellStyle name="20% - Accent2 5 2 2 3" xfId="204"/>
    <cellStyle name="20% - Accent2 5 2 2 4" xfId="205"/>
    <cellStyle name="20% - Accent2 5 2 3" xfId="206"/>
    <cellStyle name="20% - Accent2 5 2 3 2" xfId="207"/>
    <cellStyle name="20% - Accent2 5 2 3 3" xfId="208"/>
    <cellStyle name="20% - Accent2 5 2 4" xfId="209"/>
    <cellStyle name="20% - Accent2 5 2 5" xfId="210"/>
    <cellStyle name="20% - Accent2 5 3" xfId="211"/>
    <cellStyle name="20% - Accent2 5 3 2" xfId="212"/>
    <cellStyle name="20% - Accent2 5 3 2 2" xfId="213"/>
    <cellStyle name="20% - Accent2 5 3 2 3" xfId="214"/>
    <cellStyle name="20% - Accent2 5 3 3" xfId="215"/>
    <cellStyle name="20% - Accent2 5 3 4" xfId="216"/>
    <cellStyle name="20% - Accent2 5 4" xfId="217"/>
    <cellStyle name="20% - Accent2 5 4 2" xfId="218"/>
    <cellStyle name="20% - Accent2 5 4 3" xfId="219"/>
    <cellStyle name="20% - Accent2 5 5" xfId="220"/>
    <cellStyle name="20% - Accent2 5 6" xfId="221"/>
    <cellStyle name="20% - Accent2 6" xfId="222"/>
    <cellStyle name="20% - Accent2 6 2" xfId="223"/>
    <cellStyle name="20% - Accent2 6 2 2" xfId="224"/>
    <cellStyle name="20% - Accent2 6 2 2 2" xfId="225"/>
    <cellStyle name="20% - Accent2 6 2 2 3" xfId="226"/>
    <cellStyle name="20% - Accent2 6 2 3" xfId="227"/>
    <cellStyle name="20% - Accent2 6 2 4" xfId="228"/>
    <cellStyle name="20% - Accent2 6 3" xfId="229"/>
    <cellStyle name="20% - Accent2 6 3 2" xfId="230"/>
    <cellStyle name="20% - Accent2 6 3 3" xfId="231"/>
    <cellStyle name="20% - Accent2 6 4" xfId="232"/>
    <cellStyle name="20% - Accent2 6 5" xfId="233"/>
    <cellStyle name="20% - Accent3 2" xfId="234"/>
    <cellStyle name="20% - Accent3 2 2" xfId="235"/>
    <cellStyle name="20% - Accent3 3" xfId="236"/>
    <cellStyle name="20% - Accent3 3 2" xfId="237"/>
    <cellStyle name="20% - Accent3 3 2 2" xfId="238"/>
    <cellStyle name="20% - Accent3 3 2 2 2" xfId="239"/>
    <cellStyle name="20% - Accent3 3 2 2 2 2" xfId="240"/>
    <cellStyle name="20% - Accent3 3 2 2 2 2 2" xfId="241"/>
    <cellStyle name="20% - Accent3 3 2 2 2 2 3" xfId="242"/>
    <cellStyle name="20% - Accent3 3 2 2 2 3" xfId="243"/>
    <cellStyle name="20% - Accent3 3 2 2 2 4" xfId="244"/>
    <cellStyle name="20% - Accent3 3 2 2 3" xfId="245"/>
    <cellStyle name="20% - Accent3 3 2 2 3 2" xfId="246"/>
    <cellStyle name="20% - Accent3 3 2 2 3 3" xfId="247"/>
    <cellStyle name="20% - Accent3 3 2 2 4" xfId="248"/>
    <cellStyle name="20% - Accent3 3 2 2 5" xfId="249"/>
    <cellStyle name="20% - Accent3 3 2 3" xfId="250"/>
    <cellStyle name="20% - Accent3 3 2 3 2" xfId="251"/>
    <cellStyle name="20% - Accent3 3 2 3 2 2" xfId="252"/>
    <cellStyle name="20% - Accent3 3 2 3 2 3" xfId="253"/>
    <cellStyle name="20% - Accent3 3 2 3 3" xfId="254"/>
    <cellStyle name="20% - Accent3 3 2 3 4" xfId="255"/>
    <cellStyle name="20% - Accent3 3 2 4" xfId="256"/>
    <cellStyle name="20% - Accent3 3 2 4 2" xfId="257"/>
    <cellStyle name="20% - Accent3 3 2 4 3" xfId="258"/>
    <cellStyle name="20% - Accent3 3 2 5" xfId="259"/>
    <cellStyle name="20% - Accent3 3 2 6" xfId="260"/>
    <cellStyle name="20% - Accent3 3 3" xfId="261"/>
    <cellStyle name="20% - Accent3 3 3 2" xfId="262"/>
    <cellStyle name="20% - Accent3 3 3 2 2" xfId="263"/>
    <cellStyle name="20% - Accent3 3 3 2 2 2" xfId="264"/>
    <cellStyle name="20% - Accent3 3 3 2 2 3" xfId="265"/>
    <cellStyle name="20% - Accent3 3 3 2 3" xfId="266"/>
    <cellStyle name="20% - Accent3 3 3 2 4" xfId="267"/>
    <cellStyle name="20% - Accent3 3 3 3" xfId="268"/>
    <cellStyle name="20% - Accent3 3 3 3 2" xfId="269"/>
    <cellStyle name="20% - Accent3 3 3 3 3" xfId="270"/>
    <cellStyle name="20% - Accent3 3 3 4" xfId="271"/>
    <cellStyle name="20% - Accent3 3 3 5" xfId="272"/>
    <cellStyle name="20% - Accent3 3 4" xfId="273"/>
    <cellStyle name="20% - Accent3 3 4 2" xfId="274"/>
    <cellStyle name="20% - Accent3 3 4 2 2" xfId="275"/>
    <cellStyle name="20% - Accent3 3 4 2 3" xfId="276"/>
    <cellStyle name="20% - Accent3 3 4 3" xfId="277"/>
    <cellStyle name="20% - Accent3 3 4 4" xfId="278"/>
    <cellStyle name="20% - Accent3 3 5" xfId="279"/>
    <cellStyle name="20% - Accent3 3 5 2" xfId="280"/>
    <cellStyle name="20% - Accent3 3 5 3" xfId="281"/>
    <cellStyle name="20% - Accent3 3 6" xfId="282"/>
    <cellStyle name="20% - Accent3 3 7" xfId="283"/>
    <cellStyle name="20% - Accent3 4" xfId="284"/>
    <cellStyle name="20% - Accent3 4 2" xfId="285"/>
    <cellStyle name="20% - Accent3 4 2 2" xfId="286"/>
    <cellStyle name="20% - Accent3 4 2 2 2" xfId="287"/>
    <cellStyle name="20% - Accent3 4 2 2 2 2" xfId="288"/>
    <cellStyle name="20% - Accent3 4 2 2 2 3" xfId="289"/>
    <cellStyle name="20% - Accent3 4 2 2 3" xfId="290"/>
    <cellStyle name="20% - Accent3 4 2 2 4" xfId="291"/>
    <cellStyle name="20% - Accent3 4 2 3" xfId="292"/>
    <cellStyle name="20% - Accent3 4 2 3 2" xfId="293"/>
    <cellStyle name="20% - Accent3 4 2 3 3" xfId="294"/>
    <cellStyle name="20% - Accent3 4 2 4" xfId="295"/>
    <cellStyle name="20% - Accent3 4 2 5" xfId="296"/>
    <cellStyle name="20% - Accent3 4 3" xfId="297"/>
    <cellStyle name="20% - Accent3 4 3 2" xfId="298"/>
    <cellStyle name="20% - Accent3 4 3 2 2" xfId="299"/>
    <cellStyle name="20% - Accent3 4 3 2 3" xfId="300"/>
    <cellStyle name="20% - Accent3 4 3 3" xfId="301"/>
    <cellStyle name="20% - Accent3 4 3 4" xfId="302"/>
    <cellStyle name="20% - Accent3 4 4" xfId="303"/>
    <cellStyle name="20% - Accent3 4 4 2" xfId="304"/>
    <cellStyle name="20% - Accent3 4 4 3" xfId="305"/>
    <cellStyle name="20% - Accent3 4 5" xfId="306"/>
    <cellStyle name="20% - Accent3 4 6" xfId="307"/>
    <cellStyle name="20% - Accent3 5" xfId="308"/>
    <cellStyle name="20% - Accent3 5 2" xfId="309"/>
    <cellStyle name="20% - Accent3 5 2 2" xfId="310"/>
    <cellStyle name="20% - Accent3 5 2 2 2" xfId="311"/>
    <cellStyle name="20% - Accent3 5 2 2 2 2" xfId="312"/>
    <cellStyle name="20% - Accent3 5 2 2 2 3" xfId="313"/>
    <cellStyle name="20% - Accent3 5 2 2 3" xfId="314"/>
    <cellStyle name="20% - Accent3 5 2 2 4" xfId="315"/>
    <cellStyle name="20% - Accent3 5 2 3" xfId="316"/>
    <cellStyle name="20% - Accent3 5 2 3 2" xfId="317"/>
    <cellStyle name="20% - Accent3 5 2 3 3" xfId="318"/>
    <cellStyle name="20% - Accent3 5 2 4" xfId="319"/>
    <cellStyle name="20% - Accent3 5 2 5" xfId="320"/>
    <cellStyle name="20% - Accent3 5 3" xfId="321"/>
    <cellStyle name="20% - Accent3 5 3 2" xfId="322"/>
    <cellStyle name="20% - Accent3 5 3 2 2" xfId="323"/>
    <cellStyle name="20% - Accent3 5 3 2 3" xfId="324"/>
    <cellStyle name="20% - Accent3 5 3 3" xfId="325"/>
    <cellStyle name="20% - Accent3 5 3 4" xfId="326"/>
    <cellStyle name="20% - Accent3 5 4" xfId="327"/>
    <cellStyle name="20% - Accent3 5 4 2" xfId="328"/>
    <cellStyle name="20% - Accent3 5 4 3" xfId="329"/>
    <cellStyle name="20% - Accent3 5 5" xfId="330"/>
    <cellStyle name="20% - Accent3 5 6" xfId="331"/>
    <cellStyle name="20% - Accent3 6" xfId="332"/>
    <cellStyle name="20% - Accent3 6 2" xfId="333"/>
    <cellStyle name="20% - Accent3 6 2 2" xfId="334"/>
    <cellStyle name="20% - Accent3 6 2 2 2" xfId="335"/>
    <cellStyle name="20% - Accent3 6 2 2 3" xfId="336"/>
    <cellStyle name="20% - Accent3 6 2 3" xfId="337"/>
    <cellStyle name="20% - Accent3 6 2 4" xfId="338"/>
    <cellStyle name="20% - Accent3 6 3" xfId="339"/>
    <cellStyle name="20% - Accent3 6 3 2" xfId="340"/>
    <cellStyle name="20% - Accent3 6 3 3" xfId="341"/>
    <cellStyle name="20% - Accent3 6 4" xfId="342"/>
    <cellStyle name="20% - Accent3 6 5" xfId="343"/>
    <cellStyle name="20% - Accent4 2" xfId="344"/>
    <cellStyle name="20% - Accent4 2 2" xfId="345"/>
    <cellStyle name="20% - Accent4 3" xfId="346"/>
    <cellStyle name="20% - Accent4 3 2" xfId="347"/>
    <cellStyle name="20% - Accent4 3 2 2" xfId="348"/>
    <cellStyle name="20% - Accent4 3 2 2 2" xfId="349"/>
    <cellStyle name="20% - Accent4 3 2 2 2 2" xfId="350"/>
    <cellStyle name="20% - Accent4 3 2 2 2 2 2" xfId="351"/>
    <cellStyle name="20% - Accent4 3 2 2 2 2 3" xfId="352"/>
    <cellStyle name="20% - Accent4 3 2 2 2 3" xfId="353"/>
    <cellStyle name="20% - Accent4 3 2 2 2 4" xfId="354"/>
    <cellStyle name="20% - Accent4 3 2 2 3" xfId="355"/>
    <cellStyle name="20% - Accent4 3 2 2 3 2" xfId="356"/>
    <cellStyle name="20% - Accent4 3 2 2 3 3" xfId="357"/>
    <cellStyle name="20% - Accent4 3 2 2 4" xfId="358"/>
    <cellStyle name="20% - Accent4 3 2 2 5" xfId="359"/>
    <cellStyle name="20% - Accent4 3 2 3" xfId="360"/>
    <cellStyle name="20% - Accent4 3 2 3 2" xfId="361"/>
    <cellStyle name="20% - Accent4 3 2 3 2 2" xfId="362"/>
    <cellStyle name="20% - Accent4 3 2 3 2 3" xfId="363"/>
    <cellStyle name="20% - Accent4 3 2 3 3" xfId="364"/>
    <cellStyle name="20% - Accent4 3 2 3 4" xfId="365"/>
    <cellStyle name="20% - Accent4 3 2 4" xfId="366"/>
    <cellStyle name="20% - Accent4 3 2 4 2" xfId="367"/>
    <cellStyle name="20% - Accent4 3 2 4 3" xfId="368"/>
    <cellStyle name="20% - Accent4 3 2 5" xfId="369"/>
    <cellStyle name="20% - Accent4 3 2 6" xfId="370"/>
    <cellStyle name="20% - Accent4 3 3" xfId="371"/>
    <cellStyle name="20% - Accent4 3 3 2" xfId="372"/>
    <cellStyle name="20% - Accent4 3 3 2 2" xfId="373"/>
    <cellStyle name="20% - Accent4 3 3 2 2 2" xfId="374"/>
    <cellStyle name="20% - Accent4 3 3 2 2 3" xfId="375"/>
    <cellStyle name="20% - Accent4 3 3 2 3" xfId="376"/>
    <cellStyle name="20% - Accent4 3 3 2 4" xfId="377"/>
    <cellStyle name="20% - Accent4 3 3 3" xfId="378"/>
    <cellStyle name="20% - Accent4 3 3 3 2" xfId="379"/>
    <cellStyle name="20% - Accent4 3 3 3 3" xfId="380"/>
    <cellStyle name="20% - Accent4 3 3 4" xfId="381"/>
    <cellStyle name="20% - Accent4 3 3 5" xfId="382"/>
    <cellStyle name="20% - Accent4 3 4" xfId="383"/>
    <cellStyle name="20% - Accent4 3 4 2" xfId="384"/>
    <cellStyle name="20% - Accent4 3 4 2 2" xfId="385"/>
    <cellStyle name="20% - Accent4 3 4 2 3" xfId="386"/>
    <cellStyle name="20% - Accent4 3 4 3" xfId="387"/>
    <cellStyle name="20% - Accent4 3 4 4" xfId="388"/>
    <cellStyle name="20% - Accent4 3 5" xfId="389"/>
    <cellStyle name="20% - Accent4 3 5 2" xfId="390"/>
    <cellStyle name="20% - Accent4 3 5 3" xfId="391"/>
    <cellStyle name="20% - Accent4 3 6" xfId="392"/>
    <cellStyle name="20% - Accent4 3 7" xfId="393"/>
    <cellStyle name="20% - Accent4 4" xfId="394"/>
    <cellStyle name="20% - Accent4 4 2" xfId="395"/>
    <cellStyle name="20% - Accent4 4 2 2" xfId="396"/>
    <cellStyle name="20% - Accent4 4 2 2 2" xfId="397"/>
    <cellStyle name="20% - Accent4 4 2 2 2 2" xfId="398"/>
    <cellStyle name="20% - Accent4 4 2 2 2 3" xfId="399"/>
    <cellStyle name="20% - Accent4 4 2 2 3" xfId="400"/>
    <cellStyle name="20% - Accent4 4 2 2 4" xfId="401"/>
    <cellStyle name="20% - Accent4 4 2 3" xfId="402"/>
    <cellStyle name="20% - Accent4 4 2 3 2" xfId="403"/>
    <cellStyle name="20% - Accent4 4 2 3 3" xfId="404"/>
    <cellStyle name="20% - Accent4 4 2 4" xfId="405"/>
    <cellStyle name="20% - Accent4 4 2 5" xfId="406"/>
    <cellStyle name="20% - Accent4 4 3" xfId="407"/>
    <cellStyle name="20% - Accent4 4 3 2" xfId="408"/>
    <cellStyle name="20% - Accent4 4 3 2 2" xfId="409"/>
    <cellStyle name="20% - Accent4 4 3 2 3" xfId="410"/>
    <cellStyle name="20% - Accent4 4 3 3" xfId="411"/>
    <cellStyle name="20% - Accent4 4 3 4" xfId="412"/>
    <cellStyle name="20% - Accent4 4 4" xfId="413"/>
    <cellStyle name="20% - Accent4 4 4 2" xfId="414"/>
    <cellStyle name="20% - Accent4 4 4 3" xfId="415"/>
    <cellStyle name="20% - Accent4 4 5" xfId="416"/>
    <cellStyle name="20% - Accent4 4 6" xfId="417"/>
    <cellStyle name="20% - Accent4 5" xfId="418"/>
    <cellStyle name="20% - Accent4 5 2" xfId="419"/>
    <cellStyle name="20% - Accent4 5 2 2" xfId="420"/>
    <cellStyle name="20% - Accent4 5 2 2 2" xfId="421"/>
    <cellStyle name="20% - Accent4 5 2 2 2 2" xfId="422"/>
    <cellStyle name="20% - Accent4 5 2 2 2 3" xfId="423"/>
    <cellStyle name="20% - Accent4 5 2 2 3" xfId="424"/>
    <cellStyle name="20% - Accent4 5 2 2 4" xfId="425"/>
    <cellStyle name="20% - Accent4 5 2 3" xfId="426"/>
    <cellStyle name="20% - Accent4 5 2 3 2" xfId="427"/>
    <cellStyle name="20% - Accent4 5 2 3 3" xfId="428"/>
    <cellStyle name="20% - Accent4 5 2 4" xfId="429"/>
    <cellStyle name="20% - Accent4 5 2 5" xfId="430"/>
    <cellStyle name="20% - Accent4 5 3" xfId="431"/>
    <cellStyle name="20% - Accent4 5 3 2" xfId="432"/>
    <cellStyle name="20% - Accent4 5 3 2 2" xfId="433"/>
    <cellStyle name="20% - Accent4 5 3 2 3" xfId="434"/>
    <cellStyle name="20% - Accent4 5 3 3" xfId="435"/>
    <cellStyle name="20% - Accent4 5 3 4" xfId="436"/>
    <cellStyle name="20% - Accent4 5 4" xfId="437"/>
    <cellStyle name="20% - Accent4 5 4 2" xfId="438"/>
    <cellStyle name="20% - Accent4 5 4 3" xfId="439"/>
    <cellStyle name="20% - Accent4 5 5" xfId="440"/>
    <cellStyle name="20% - Accent4 5 6" xfId="441"/>
    <cellStyle name="20% - Accent4 6" xfId="442"/>
    <cellStyle name="20% - Accent4 6 2" xfId="443"/>
    <cellStyle name="20% - Accent4 6 2 2" xfId="444"/>
    <cellStyle name="20% - Accent4 6 2 2 2" xfId="445"/>
    <cellStyle name="20% - Accent4 6 2 2 3" xfId="446"/>
    <cellStyle name="20% - Accent4 6 2 3" xfId="447"/>
    <cellStyle name="20% - Accent4 6 2 4" xfId="448"/>
    <cellStyle name="20% - Accent4 6 3" xfId="449"/>
    <cellStyle name="20% - Accent4 6 3 2" xfId="450"/>
    <cellStyle name="20% - Accent4 6 3 3" xfId="451"/>
    <cellStyle name="20% - Accent4 6 4" xfId="452"/>
    <cellStyle name="20% - Accent4 6 5" xfId="453"/>
    <cellStyle name="20% - Accent5 2" xfId="454"/>
    <cellStyle name="20% - Accent5 2 2" xfId="455"/>
    <cellStyle name="20% - Accent5 3" xfId="456"/>
    <cellStyle name="20% - Accent5 3 2" xfId="457"/>
    <cellStyle name="20% - Accent5 3 2 2" xfId="458"/>
    <cellStyle name="20% - Accent5 3 2 2 2" xfId="459"/>
    <cellStyle name="20% - Accent5 3 2 2 2 2" xfId="460"/>
    <cellStyle name="20% - Accent5 3 2 2 2 2 2" xfId="461"/>
    <cellStyle name="20% - Accent5 3 2 2 2 2 3" xfId="462"/>
    <cellStyle name="20% - Accent5 3 2 2 2 3" xfId="463"/>
    <cellStyle name="20% - Accent5 3 2 2 2 4" xfId="464"/>
    <cellStyle name="20% - Accent5 3 2 2 3" xfId="465"/>
    <cellStyle name="20% - Accent5 3 2 2 3 2" xfId="466"/>
    <cellStyle name="20% - Accent5 3 2 2 3 3" xfId="467"/>
    <cellStyle name="20% - Accent5 3 2 2 4" xfId="468"/>
    <cellStyle name="20% - Accent5 3 2 2 5" xfId="469"/>
    <cellStyle name="20% - Accent5 3 2 3" xfId="470"/>
    <cellStyle name="20% - Accent5 3 2 3 2" xfId="471"/>
    <cellStyle name="20% - Accent5 3 2 3 2 2" xfId="472"/>
    <cellStyle name="20% - Accent5 3 2 3 2 3" xfId="473"/>
    <cellStyle name="20% - Accent5 3 2 3 3" xfId="474"/>
    <cellStyle name="20% - Accent5 3 2 3 4" xfId="475"/>
    <cellStyle name="20% - Accent5 3 2 4" xfId="476"/>
    <cellStyle name="20% - Accent5 3 2 4 2" xfId="477"/>
    <cellStyle name="20% - Accent5 3 2 4 3" xfId="478"/>
    <cellStyle name="20% - Accent5 3 2 5" xfId="479"/>
    <cellStyle name="20% - Accent5 3 2 6" xfId="480"/>
    <cellStyle name="20% - Accent5 3 3" xfId="481"/>
    <cellStyle name="20% - Accent5 3 3 2" xfId="482"/>
    <cellStyle name="20% - Accent5 3 3 2 2" xfId="483"/>
    <cellStyle name="20% - Accent5 3 3 2 2 2" xfId="484"/>
    <cellStyle name="20% - Accent5 3 3 2 2 3" xfId="485"/>
    <cellStyle name="20% - Accent5 3 3 2 3" xfId="486"/>
    <cellStyle name="20% - Accent5 3 3 2 4" xfId="487"/>
    <cellStyle name="20% - Accent5 3 3 3" xfId="488"/>
    <cellStyle name="20% - Accent5 3 3 3 2" xfId="489"/>
    <cellStyle name="20% - Accent5 3 3 3 3" xfId="490"/>
    <cellStyle name="20% - Accent5 3 3 4" xfId="491"/>
    <cellStyle name="20% - Accent5 3 3 5" xfId="492"/>
    <cellStyle name="20% - Accent5 3 4" xfId="493"/>
    <cellStyle name="20% - Accent5 3 4 2" xfId="494"/>
    <cellStyle name="20% - Accent5 3 4 2 2" xfId="495"/>
    <cellStyle name="20% - Accent5 3 4 2 3" xfId="496"/>
    <cellStyle name="20% - Accent5 3 4 3" xfId="497"/>
    <cellStyle name="20% - Accent5 3 4 4" xfId="498"/>
    <cellStyle name="20% - Accent5 3 5" xfId="499"/>
    <cellStyle name="20% - Accent5 3 5 2" xfId="500"/>
    <cellStyle name="20% - Accent5 3 5 3" xfId="501"/>
    <cellStyle name="20% - Accent5 3 6" xfId="502"/>
    <cellStyle name="20% - Accent5 3 7" xfId="503"/>
    <cellStyle name="20% - Accent5 4" xfId="504"/>
    <cellStyle name="20% - Accent5 4 2" xfId="505"/>
    <cellStyle name="20% - Accent5 4 2 2" xfId="506"/>
    <cellStyle name="20% - Accent5 4 2 2 2" xfId="507"/>
    <cellStyle name="20% - Accent5 4 2 2 2 2" xfId="508"/>
    <cellStyle name="20% - Accent5 4 2 2 2 3" xfId="509"/>
    <cellStyle name="20% - Accent5 4 2 2 3" xfId="510"/>
    <cellStyle name="20% - Accent5 4 2 2 4" xfId="511"/>
    <cellStyle name="20% - Accent5 4 2 3" xfId="512"/>
    <cellStyle name="20% - Accent5 4 2 3 2" xfId="513"/>
    <cellStyle name="20% - Accent5 4 2 3 3" xfId="514"/>
    <cellStyle name="20% - Accent5 4 2 4" xfId="515"/>
    <cellStyle name="20% - Accent5 4 2 5" xfId="516"/>
    <cellStyle name="20% - Accent5 4 3" xfId="517"/>
    <cellStyle name="20% - Accent5 4 3 2" xfId="518"/>
    <cellStyle name="20% - Accent5 4 3 2 2" xfId="519"/>
    <cellStyle name="20% - Accent5 4 3 2 3" xfId="520"/>
    <cellStyle name="20% - Accent5 4 3 3" xfId="521"/>
    <cellStyle name="20% - Accent5 4 3 4" xfId="522"/>
    <cellStyle name="20% - Accent5 4 4" xfId="523"/>
    <cellStyle name="20% - Accent5 4 4 2" xfId="524"/>
    <cellStyle name="20% - Accent5 4 4 3" xfId="525"/>
    <cellStyle name="20% - Accent5 4 5" xfId="526"/>
    <cellStyle name="20% - Accent5 4 6" xfId="527"/>
    <cellStyle name="20% - Accent5 5" xfId="528"/>
    <cellStyle name="20% - Accent5 5 2" xfId="529"/>
    <cellStyle name="20% - Accent5 5 2 2" xfId="530"/>
    <cellStyle name="20% - Accent5 5 2 2 2" xfId="531"/>
    <cellStyle name="20% - Accent5 5 2 2 2 2" xfId="532"/>
    <cellStyle name="20% - Accent5 5 2 2 2 3" xfId="533"/>
    <cellStyle name="20% - Accent5 5 2 2 3" xfId="534"/>
    <cellStyle name="20% - Accent5 5 2 2 4" xfId="535"/>
    <cellStyle name="20% - Accent5 5 2 3" xfId="536"/>
    <cellStyle name="20% - Accent5 5 2 3 2" xfId="537"/>
    <cellStyle name="20% - Accent5 5 2 3 3" xfId="538"/>
    <cellStyle name="20% - Accent5 5 2 4" xfId="539"/>
    <cellStyle name="20% - Accent5 5 2 5" xfId="540"/>
    <cellStyle name="20% - Accent5 5 3" xfId="541"/>
    <cellStyle name="20% - Accent5 5 3 2" xfId="542"/>
    <cellStyle name="20% - Accent5 5 3 2 2" xfId="543"/>
    <cellStyle name="20% - Accent5 5 3 2 3" xfId="544"/>
    <cellStyle name="20% - Accent5 5 3 3" xfId="545"/>
    <cellStyle name="20% - Accent5 5 3 4" xfId="546"/>
    <cellStyle name="20% - Accent5 5 4" xfId="547"/>
    <cellStyle name="20% - Accent5 5 4 2" xfId="548"/>
    <cellStyle name="20% - Accent5 5 4 3" xfId="549"/>
    <cellStyle name="20% - Accent5 5 5" xfId="550"/>
    <cellStyle name="20% - Accent5 5 6" xfId="551"/>
    <cellStyle name="20% - Accent5 6" xfId="552"/>
    <cellStyle name="20% - Accent5 6 2" xfId="553"/>
    <cellStyle name="20% - Accent5 6 2 2" xfId="554"/>
    <cellStyle name="20% - Accent5 6 2 2 2" xfId="555"/>
    <cellStyle name="20% - Accent5 6 2 2 3" xfId="556"/>
    <cellStyle name="20% - Accent5 6 2 3" xfId="557"/>
    <cellStyle name="20% - Accent5 6 2 4" xfId="558"/>
    <cellStyle name="20% - Accent5 6 3" xfId="559"/>
    <cellStyle name="20% - Accent5 6 3 2" xfId="560"/>
    <cellStyle name="20% - Accent5 6 3 3" xfId="561"/>
    <cellStyle name="20% - Accent5 6 4" xfId="562"/>
    <cellStyle name="20% - Accent5 6 5" xfId="563"/>
    <cellStyle name="20% - Accent6 2" xfId="564"/>
    <cellStyle name="20% - Accent6 2 2" xfId="565"/>
    <cellStyle name="20% - Accent6 3" xfId="566"/>
    <cellStyle name="20% - Accent6 3 2" xfId="567"/>
    <cellStyle name="20% - Accent6 3 2 2" xfId="568"/>
    <cellStyle name="20% - Accent6 3 2 2 2" xfId="569"/>
    <cellStyle name="20% - Accent6 3 2 2 2 2" xfId="570"/>
    <cellStyle name="20% - Accent6 3 2 2 2 2 2" xfId="571"/>
    <cellStyle name="20% - Accent6 3 2 2 2 2 3" xfId="572"/>
    <cellStyle name="20% - Accent6 3 2 2 2 3" xfId="573"/>
    <cellStyle name="20% - Accent6 3 2 2 2 4" xfId="574"/>
    <cellStyle name="20% - Accent6 3 2 2 3" xfId="575"/>
    <cellStyle name="20% - Accent6 3 2 2 3 2" xfId="576"/>
    <cellStyle name="20% - Accent6 3 2 2 3 3" xfId="577"/>
    <cellStyle name="20% - Accent6 3 2 2 4" xfId="578"/>
    <cellStyle name="20% - Accent6 3 2 2 5" xfId="579"/>
    <cellStyle name="20% - Accent6 3 2 3" xfId="580"/>
    <cellStyle name="20% - Accent6 3 2 3 2" xfId="581"/>
    <cellStyle name="20% - Accent6 3 2 3 2 2" xfId="582"/>
    <cellStyle name="20% - Accent6 3 2 3 2 3" xfId="583"/>
    <cellStyle name="20% - Accent6 3 2 3 3" xfId="584"/>
    <cellStyle name="20% - Accent6 3 2 3 4" xfId="585"/>
    <cellStyle name="20% - Accent6 3 2 4" xfId="586"/>
    <cellStyle name="20% - Accent6 3 2 4 2" xfId="587"/>
    <cellStyle name="20% - Accent6 3 2 4 3" xfId="588"/>
    <cellStyle name="20% - Accent6 3 2 5" xfId="589"/>
    <cellStyle name="20% - Accent6 3 2 6" xfId="590"/>
    <cellStyle name="20% - Accent6 3 3" xfId="591"/>
    <cellStyle name="20% - Accent6 3 3 2" xfId="592"/>
    <cellStyle name="20% - Accent6 3 3 2 2" xfId="593"/>
    <cellStyle name="20% - Accent6 3 3 2 2 2" xfId="594"/>
    <cellStyle name="20% - Accent6 3 3 2 2 3" xfId="595"/>
    <cellStyle name="20% - Accent6 3 3 2 3" xfId="596"/>
    <cellStyle name="20% - Accent6 3 3 2 4" xfId="597"/>
    <cellStyle name="20% - Accent6 3 3 3" xfId="598"/>
    <cellStyle name="20% - Accent6 3 3 3 2" xfId="599"/>
    <cellStyle name="20% - Accent6 3 3 3 3" xfId="600"/>
    <cellStyle name="20% - Accent6 3 3 4" xfId="601"/>
    <cellStyle name="20% - Accent6 3 3 5" xfId="602"/>
    <cellStyle name="20% - Accent6 3 4" xfId="603"/>
    <cellStyle name="20% - Accent6 3 4 2" xfId="604"/>
    <cellStyle name="20% - Accent6 3 4 2 2" xfId="605"/>
    <cellStyle name="20% - Accent6 3 4 2 3" xfId="606"/>
    <cellStyle name="20% - Accent6 3 4 3" xfId="607"/>
    <cellStyle name="20% - Accent6 3 4 4" xfId="608"/>
    <cellStyle name="20% - Accent6 3 5" xfId="609"/>
    <cellStyle name="20% - Accent6 3 5 2" xfId="610"/>
    <cellStyle name="20% - Accent6 3 5 3" xfId="611"/>
    <cellStyle name="20% - Accent6 3 6" xfId="612"/>
    <cellStyle name="20% - Accent6 3 7" xfId="613"/>
    <cellStyle name="20% - Accent6 4" xfId="614"/>
    <cellStyle name="20% - Accent6 4 2" xfId="615"/>
    <cellStyle name="20% - Accent6 4 2 2" xfId="616"/>
    <cellStyle name="20% - Accent6 4 2 2 2" xfId="617"/>
    <cellStyle name="20% - Accent6 4 2 2 2 2" xfId="618"/>
    <cellStyle name="20% - Accent6 4 2 2 2 3" xfId="619"/>
    <cellStyle name="20% - Accent6 4 2 2 3" xfId="620"/>
    <cellStyle name="20% - Accent6 4 2 2 4" xfId="621"/>
    <cellStyle name="20% - Accent6 4 2 3" xfId="622"/>
    <cellStyle name="20% - Accent6 4 2 3 2" xfId="623"/>
    <cellStyle name="20% - Accent6 4 2 3 3" xfId="624"/>
    <cellStyle name="20% - Accent6 4 2 4" xfId="625"/>
    <cellStyle name="20% - Accent6 4 2 5" xfId="626"/>
    <cellStyle name="20% - Accent6 4 3" xfId="627"/>
    <cellStyle name="20% - Accent6 4 3 2" xfId="628"/>
    <cellStyle name="20% - Accent6 4 3 2 2" xfId="629"/>
    <cellStyle name="20% - Accent6 4 3 2 3" xfId="630"/>
    <cellStyle name="20% - Accent6 4 3 3" xfId="631"/>
    <cellStyle name="20% - Accent6 4 3 4" xfId="632"/>
    <cellStyle name="20% - Accent6 4 4" xfId="633"/>
    <cellStyle name="20% - Accent6 4 4 2" xfId="634"/>
    <cellStyle name="20% - Accent6 4 4 3" xfId="635"/>
    <cellStyle name="20% - Accent6 4 5" xfId="636"/>
    <cellStyle name="20% - Accent6 4 6" xfId="637"/>
    <cellStyle name="20% - Accent6 5" xfId="638"/>
    <cellStyle name="20% - Accent6 5 2" xfId="639"/>
    <cellStyle name="20% - Accent6 5 2 2" xfId="640"/>
    <cellStyle name="20% - Accent6 5 2 2 2" xfId="641"/>
    <cellStyle name="20% - Accent6 5 2 2 2 2" xfId="642"/>
    <cellStyle name="20% - Accent6 5 2 2 2 3" xfId="643"/>
    <cellStyle name="20% - Accent6 5 2 2 3" xfId="644"/>
    <cellStyle name="20% - Accent6 5 2 2 4" xfId="645"/>
    <cellStyle name="20% - Accent6 5 2 3" xfId="646"/>
    <cellStyle name="20% - Accent6 5 2 3 2" xfId="647"/>
    <cellStyle name="20% - Accent6 5 2 3 3" xfId="648"/>
    <cellStyle name="20% - Accent6 5 2 4" xfId="649"/>
    <cellStyle name="20% - Accent6 5 2 5" xfId="650"/>
    <cellStyle name="20% - Accent6 5 3" xfId="651"/>
    <cellStyle name="20% - Accent6 5 3 2" xfId="652"/>
    <cellStyle name="20% - Accent6 5 3 2 2" xfId="653"/>
    <cellStyle name="20% - Accent6 5 3 2 3" xfId="654"/>
    <cellStyle name="20% - Accent6 5 3 3" xfId="655"/>
    <cellStyle name="20% - Accent6 5 3 4" xfId="656"/>
    <cellStyle name="20% - Accent6 5 4" xfId="657"/>
    <cellStyle name="20% - Accent6 5 4 2" xfId="658"/>
    <cellStyle name="20% - Accent6 5 4 3" xfId="659"/>
    <cellStyle name="20% - Accent6 5 5" xfId="660"/>
    <cellStyle name="20% - Accent6 5 6" xfId="661"/>
    <cellStyle name="20% - Accent6 6" xfId="662"/>
    <cellStyle name="20% - Accent6 6 2" xfId="663"/>
    <cellStyle name="20% - Accent6 6 2 2" xfId="664"/>
    <cellStyle name="20% - Accent6 6 2 2 2" xfId="665"/>
    <cellStyle name="20% - Accent6 6 2 2 3" xfId="666"/>
    <cellStyle name="20% - Accent6 6 2 3" xfId="667"/>
    <cellStyle name="20% - Accent6 6 2 4" xfId="668"/>
    <cellStyle name="20% - Accent6 6 3" xfId="669"/>
    <cellStyle name="20% - Accent6 6 3 2" xfId="670"/>
    <cellStyle name="20% - Accent6 6 3 3" xfId="671"/>
    <cellStyle name="20% - Accent6 6 4" xfId="672"/>
    <cellStyle name="20% - Accent6 6 5" xfId="673"/>
    <cellStyle name="3 indents" xfId="674"/>
    <cellStyle name="4 indents" xfId="675"/>
    <cellStyle name="40% - Accent1 2" xfId="676"/>
    <cellStyle name="40% - Accent1 2 2" xfId="677"/>
    <cellStyle name="40% - Accent1 3" xfId="678"/>
    <cellStyle name="40% - Accent1 3 2" xfId="679"/>
    <cellStyle name="40% - Accent1 3 2 2" xfId="680"/>
    <cellStyle name="40% - Accent1 3 2 2 2" xfId="681"/>
    <cellStyle name="40% - Accent1 3 2 2 2 2" xfId="682"/>
    <cellStyle name="40% - Accent1 3 2 2 2 2 2" xfId="683"/>
    <cellStyle name="40% - Accent1 3 2 2 2 2 3" xfId="684"/>
    <cellStyle name="40% - Accent1 3 2 2 2 3" xfId="685"/>
    <cellStyle name="40% - Accent1 3 2 2 2 4" xfId="686"/>
    <cellStyle name="40% - Accent1 3 2 2 3" xfId="687"/>
    <cellStyle name="40% - Accent1 3 2 2 3 2" xfId="688"/>
    <cellStyle name="40% - Accent1 3 2 2 3 3" xfId="689"/>
    <cellStyle name="40% - Accent1 3 2 2 4" xfId="690"/>
    <cellStyle name="40% - Accent1 3 2 2 5" xfId="691"/>
    <cellStyle name="40% - Accent1 3 2 3" xfId="692"/>
    <cellStyle name="40% - Accent1 3 2 3 2" xfId="693"/>
    <cellStyle name="40% - Accent1 3 2 3 2 2" xfId="694"/>
    <cellStyle name="40% - Accent1 3 2 3 2 3" xfId="695"/>
    <cellStyle name="40% - Accent1 3 2 3 3" xfId="696"/>
    <cellStyle name="40% - Accent1 3 2 3 4" xfId="697"/>
    <cellStyle name="40% - Accent1 3 2 4" xfId="698"/>
    <cellStyle name="40% - Accent1 3 2 4 2" xfId="699"/>
    <cellStyle name="40% - Accent1 3 2 4 3" xfId="700"/>
    <cellStyle name="40% - Accent1 3 2 5" xfId="701"/>
    <cellStyle name="40% - Accent1 3 2 6" xfId="702"/>
    <cellStyle name="40% - Accent1 3 3" xfId="703"/>
    <cellStyle name="40% - Accent1 3 3 2" xfId="704"/>
    <cellStyle name="40% - Accent1 3 3 2 2" xfId="705"/>
    <cellStyle name="40% - Accent1 3 3 2 2 2" xfId="706"/>
    <cellStyle name="40% - Accent1 3 3 2 2 3" xfId="707"/>
    <cellStyle name="40% - Accent1 3 3 2 3" xfId="708"/>
    <cellStyle name="40% - Accent1 3 3 2 4" xfId="709"/>
    <cellStyle name="40% - Accent1 3 3 3" xfId="710"/>
    <cellStyle name="40% - Accent1 3 3 3 2" xfId="711"/>
    <cellStyle name="40% - Accent1 3 3 3 3" xfId="712"/>
    <cellStyle name="40% - Accent1 3 3 4" xfId="713"/>
    <cellStyle name="40% - Accent1 3 3 5" xfId="714"/>
    <cellStyle name="40% - Accent1 3 4" xfId="715"/>
    <cellStyle name="40% - Accent1 3 4 2" xfId="716"/>
    <cellStyle name="40% - Accent1 3 4 2 2" xfId="717"/>
    <cellStyle name="40% - Accent1 3 4 2 3" xfId="718"/>
    <cellStyle name="40% - Accent1 3 4 3" xfId="719"/>
    <cellStyle name="40% - Accent1 3 4 4" xfId="720"/>
    <cellStyle name="40% - Accent1 3 5" xfId="721"/>
    <cellStyle name="40% - Accent1 3 5 2" xfId="722"/>
    <cellStyle name="40% - Accent1 3 5 3" xfId="723"/>
    <cellStyle name="40% - Accent1 3 6" xfId="724"/>
    <cellStyle name="40% - Accent1 3 7" xfId="725"/>
    <cellStyle name="40% - Accent1 4" xfId="726"/>
    <cellStyle name="40% - Accent1 4 2" xfId="727"/>
    <cellStyle name="40% - Accent1 4 2 2" xfId="728"/>
    <cellStyle name="40% - Accent1 4 2 2 2" xfId="729"/>
    <cellStyle name="40% - Accent1 4 2 2 2 2" xfId="730"/>
    <cellStyle name="40% - Accent1 4 2 2 2 3" xfId="731"/>
    <cellStyle name="40% - Accent1 4 2 2 3" xfId="732"/>
    <cellStyle name="40% - Accent1 4 2 2 4" xfId="733"/>
    <cellStyle name="40% - Accent1 4 2 3" xfId="734"/>
    <cellStyle name="40% - Accent1 4 2 3 2" xfId="735"/>
    <cellStyle name="40% - Accent1 4 2 3 3" xfId="736"/>
    <cellStyle name="40% - Accent1 4 2 4" xfId="737"/>
    <cellStyle name="40% - Accent1 4 2 5" xfId="738"/>
    <cellStyle name="40% - Accent1 4 3" xfId="739"/>
    <cellStyle name="40% - Accent1 4 3 2" xfId="740"/>
    <cellStyle name="40% - Accent1 4 3 2 2" xfId="741"/>
    <cellStyle name="40% - Accent1 4 3 2 3" xfId="742"/>
    <cellStyle name="40% - Accent1 4 3 3" xfId="743"/>
    <cellStyle name="40% - Accent1 4 3 4" xfId="744"/>
    <cellStyle name="40% - Accent1 4 4" xfId="745"/>
    <cellStyle name="40% - Accent1 4 4 2" xfId="746"/>
    <cellStyle name="40% - Accent1 4 4 3" xfId="747"/>
    <cellStyle name="40% - Accent1 4 5" xfId="748"/>
    <cellStyle name="40% - Accent1 4 6" xfId="749"/>
    <cellStyle name="40% - Accent1 5" xfId="750"/>
    <cellStyle name="40% - Accent1 5 2" xfId="751"/>
    <cellStyle name="40% - Accent1 5 2 2" xfId="752"/>
    <cellStyle name="40% - Accent1 5 2 2 2" xfId="753"/>
    <cellStyle name="40% - Accent1 5 2 2 2 2" xfId="754"/>
    <cellStyle name="40% - Accent1 5 2 2 2 3" xfId="755"/>
    <cellStyle name="40% - Accent1 5 2 2 3" xfId="756"/>
    <cellStyle name="40% - Accent1 5 2 2 4" xfId="757"/>
    <cellStyle name="40% - Accent1 5 2 3" xfId="758"/>
    <cellStyle name="40% - Accent1 5 2 3 2" xfId="759"/>
    <cellStyle name="40% - Accent1 5 2 3 3" xfId="760"/>
    <cellStyle name="40% - Accent1 5 2 4" xfId="761"/>
    <cellStyle name="40% - Accent1 5 2 5" xfId="762"/>
    <cellStyle name="40% - Accent1 5 3" xfId="763"/>
    <cellStyle name="40% - Accent1 5 3 2" xfId="764"/>
    <cellStyle name="40% - Accent1 5 3 2 2" xfId="765"/>
    <cellStyle name="40% - Accent1 5 3 2 3" xfId="766"/>
    <cellStyle name="40% - Accent1 5 3 3" xfId="767"/>
    <cellStyle name="40% - Accent1 5 3 4" xfId="768"/>
    <cellStyle name="40% - Accent1 5 4" xfId="769"/>
    <cellStyle name="40% - Accent1 5 4 2" xfId="770"/>
    <cellStyle name="40% - Accent1 5 4 3" xfId="771"/>
    <cellStyle name="40% - Accent1 5 5" xfId="772"/>
    <cellStyle name="40% - Accent1 5 6" xfId="773"/>
    <cellStyle name="40% - Accent1 6" xfId="774"/>
    <cellStyle name="40% - Accent1 6 2" xfId="775"/>
    <cellStyle name="40% - Accent1 6 2 2" xfId="776"/>
    <cellStyle name="40% - Accent1 6 2 2 2" xfId="777"/>
    <cellStyle name="40% - Accent1 6 2 2 3" xfId="778"/>
    <cellStyle name="40% - Accent1 6 2 3" xfId="779"/>
    <cellStyle name="40% - Accent1 6 2 4" xfId="780"/>
    <cellStyle name="40% - Accent1 6 3" xfId="781"/>
    <cellStyle name="40% - Accent1 6 3 2" xfId="782"/>
    <cellStyle name="40% - Accent1 6 3 3" xfId="783"/>
    <cellStyle name="40% - Accent1 6 4" xfId="784"/>
    <cellStyle name="40% - Accent1 6 5" xfId="785"/>
    <cellStyle name="40% - Accent2 2" xfId="786"/>
    <cellStyle name="40% - Accent2 2 2" xfId="787"/>
    <cellStyle name="40% - Accent2 3" xfId="788"/>
    <cellStyle name="40% - Accent2 3 2" xfId="789"/>
    <cellStyle name="40% - Accent2 3 2 2" xfId="790"/>
    <cellStyle name="40% - Accent2 3 2 2 2" xfId="791"/>
    <cellStyle name="40% - Accent2 3 2 2 2 2" xfId="792"/>
    <cellStyle name="40% - Accent2 3 2 2 2 2 2" xfId="793"/>
    <cellStyle name="40% - Accent2 3 2 2 2 2 3" xfId="794"/>
    <cellStyle name="40% - Accent2 3 2 2 2 3" xfId="795"/>
    <cellStyle name="40% - Accent2 3 2 2 2 4" xfId="796"/>
    <cellStyle name="40% - Accent2 3 2 2 3" xfId="797"/>
    <cellStyle name="40% - Accent2 3 2 2 3 2" xfId="798"/>
    <cellStyle name="40% - Accent2 3 2 2 3 3" xfId="799"/>
    <cellStyle name="40% - Accent2 3 2 2 4" xfId="800"/>
    <cellStyle name="40% - Accent2 3 2 2 5" xfId="801"/>
    <cellStyle name="40% - Accent2 3 2 3" xfId="802"/>
    <cellStyle name="40% - Accent2 3 2 3 2" xfId="803"/>
    <cellStyle name="40% - Accent2 3 2 3 2 2" xfId="804"/>
    <cellStyle name="40% - Accent2 3 2 3 2 3" xfId="805"/>
    <cellStyle name="40% - Accent2 3 2 3 3" xfId="806"/>
    <cellStyle name="40% - Accent2 3 2 3 4" xfId="807"/>
    <cellStyle name="40% - Accent2 3 2 4" xfId="808"/>
    <cellStyle name="40% - Accent2 3 2 4 2" xfId="809"/>
    <cellStyle name="40% - Accent2 3 2 4 3" xfId="810"/>
    <cellStyle name="40% - Accent2 3 2 5" xfId="811"/>
    <cellStyle name="40% - Accent2 3 2 6" xfId="812"/>
    <cellStyle name="40% - Accent2 3 3" xfId="813"/>
    <cellStyle name="40% - Accent2 3 3 2" xfId="814"/>
    <cellStyle name="40% - Accent2 3 3 2 2" xfId="815"/>
    <cellStyle name="40% - Accent2 3 3 2 2 2" xfId="816"/>
    <cellStyle name="40% - Accent2 3 3 2 2 3" xfId="817"/>
    <cellStyle name="40% - Accent2 3 3 2 3" xfId="818"/>
    <cellStyle name="40% - Accent2 3 3 2 4" xfId="819"/>
    <cellStyle name="40% - Accent2 3 3 3" xfId="820"/>
    <cellStyle name="40% - Accent2 3 3 3 2" xfId="821"/>
    <cellStyle name="40% - Accent2 3 3 3 3" xfId="822"/>
    <cellStyle name="40% - Accent2 3 3 4" xfId="823"/>
    <cellStyle name="40% - Accent2 3 3 5" xfId="824"/>
    <cellStyle name="40% - Accent2 3 4" xfId="825"/>
    <cellStyle name="40% - Accent2 3 4 2" xfId="826"/>
    <cellStyle name="40% - Accent2 3 4 2 2" xfId="827"/>
    <cellStyle name="40% - Accent2 3 4 2 3" xfId="828"/>
    <cellStyle name="40% - Accent2 3 4 3" xfId="829"/>
    <cellStyle name="40% - Accent2 3 4 4" xfId="830"/>
    <cellStyle name="40% - Accent2 3 5" xfId="831"/>
    <cellStyle name="40% - Accent2 3 5 2" xfId="832"/>
    <cellStyle name="40% - Accent2 3 5 3" xfId="833"/>
    <cellStyle name="40% - Accent2 3 6" xfId="834"/>
    <cellStyle name="40% - Accent2 3 7" xfId="835"/>
    <cellStyle name="40% - Accent2 4" xfId="836"/>
    <cellStyle name="40% - Accent2 4 2" xfId="837"/>
    <cellStyle name="40% - Accent2 4 2 2" xfId="838"/>
    <cellStyle name="40% - Accent2 4 2 2 2" xfId="839"/>
    <cellStyle name="40% - Accent2 4 2 2 2 2" xfId="840"/>
    <cellStyle name="40% - Accent2 4 2 2 2 3" xfId="841"/>
    <cellStyle name="40% - Accent2 4 2 2 3" xfId="842"/>
    <cellStyle name="40% - Accent2 4 2 2 4" xfId="843"/>
    <cellStyle name="40% - Accent2 4 2 3" xfId="844"/>
    <cellStyle name="40% - Accent2 4 2 3 2" xfId="845"/>
    <cellStyle name="40% - Accent2 4 2 3 3" xfId="846"/>
    <cellStyle name="40% - Accent2 4 2 4" xfId="847"/>
    <cellStyle name="40% - Accent2 4 2 5" xfId="848"/>
    <cellStyle name="40% - Accent2 4 3" xfId="849"/>
    <cellStyle name="40% - Accent2 4 3 2" xfId="850"/>
    <cellStyle name="40% - Accent2 4 3 2 2" xfId="851"/>
    <cellStyle name="40% - Accent2 4 3 2 3" xfId="852"/>
    <cellStyle name="40% - Accent2 4 3 3" xfId="853"/>
    <cellStyle name="40% - Accent2 4 3 4" xfId="854"/>
    <cellStyle name="40% - Accent2 4 4" xfId="855"/>
    <cellStyle name="40% - Accent2 4 4 2" xfId="856"/>
    <cellStyle name="40% - Accent2 4 4 3" xfId="857"/>
    <cellStyle name="40% - Accent2 4 5" xfId="858"/>
    <cellStyle name="40% - Accent2 4 6" xfId="859"/>
    <cellStyle name="40% - Accent2 5" xfId="860"/>
    <cellStyle name="40% - Accent2 5 2" xfId="861"/>
    <cellStyle name="40% - Accent2 5 2 2" xfId="862"/>
    <cellStyle name="40% - Accent2 5 2 2 2" xfId="863"/>
    <cellStyle name="40% - Accent2 5 2 2 2 2" xfId="864"/>
    <cellStyle name="40% - Accent2 5 2 2 2 3" xfId="865"/>
    <cellStyle name="40% - Accent2 5 2 2 3" xfId="866"/>
    <cellStyle name="40% - Accent2 5 2 2 4" xfId="867"/>
    <cellStyle name="40% - Accent2 5 2 3" xfId="868"/>
    <cellStyle name="40% - Accent2 5 2 3 2" xfId="869"/>
    <cellStyle name="40% - Accent2 5 2 3 3" xfId="870"/>
    <cellStyle name="40% - Accent2 5 2 4" xfId="871"/>
    <cellStyle name="40% - Accent2 5 2 5" xfId="872"/>
    <cellStyle name="40% - Accent2 5 3" xfId="873"/>
    <cellStyle name="40% - Accent2 5 3 2" xfId="874"/>
    <cellStyle name="40% - Accent2 5 3 2 2" xfId="875"/>
    <cellStyle name="40% - Accent2 5 3 2 3" xfId="876"/>
    <cellStyle name="40% - Accent2 5 3 3" xfId="877"/>
    <cellStyle name="40% - Accent2 5 3 4" xfId="878"/>
    <cellStyle name="40% - Accent2 5 4" xfId="879"/>
    <cellStyle name="40% - Accent2 5 4 2" xfId="880"/>
    <cellStyle name="40% - Accent2 5 4 3" xfId="881"/>
    <cellStyle name="40% - Accent2 5 5" xfId="882"/>
    <cellStyle name="40% - Accent2 5 6" xfId="883"/>
    <cellStyle name="40% - Accent2 6" xfId="884"/>
    <cellStyle name="40% - Accent2 6 2" xfId="885"/>
    <cellStyle name="40% - Accent2 6 2 2" xfId="886"/>
    <cellStyle name="40% - Accent2 6 2 2 2" xfId="887"/>
    <cellStyle name="40% - Accent2 6 2 2 3" xfId="888"/>
    <cellStyle name="40% - Accent2 6 2 3" xfId="889"/>
    <cellStyle name="40% - Accent2 6 2 4" xfId="890"/>
    <cellStyle name="40% - Accent2 6 3" xfId="891"/>
    <cellStyle name="40% - Accent2 6 3 2" xfId="892"/>
    <cellStyle name="40% - Accent2 6 3 3" xfId="893"/>
    <cellStyle name="40% - Accent2 6 4" xfId="894"/>
    <cellStyle name="40% - Accent2 6 5" xfId="895"/>
    <cellStyle name="40% - Accent3 2" xfId="896"/>
    <cellStyle name="40% - Accent3 2 2" xfId="897"/>
    <cellStyle name="40% - Accent3 3" xfId="898"/>
    <cellStyle name="40% - Accent3 3 2" xfId="899"/>
    <cellStyle name="40% - Accent3 3 2 2" xfId="900"/>
    <cellStyle name="40% - Accent3 3 2 2 2" xfId="901"/>
    <cellStyle name="40% - Accent3 3 2 2 2 2" xfId="902"/>
    <cellStyle name="40% - Accent3 3 2 2 2 2 2" xfId="903"/>
    <cellStyle name="40% - Accent3 3 2 2 2 2 3" xfId="904"/>
    <cellStyle name="40% - Accent3 3 2 2 2 3" xfId="905"/>
    <cellStyle name="40% - Accent3 3 2 2 2 4" xfId="906"/>
    <cellStyle name="40% - Accent3 3 2 2 3" xfId="907"/>
    <cellStyle name="40% - Accent3 3 2 2 3 2" xfId="908"/>
    <cellStyle name="40% - Accent3 3 2 2 3 3" xfId="909"/>
    <cellStyle name="40% - Accent3 3 2 2 4" xfId="910"/>
    <cellStyle name="40% - Accent3 3 2 2 5" xfId="911"/>
    <cellStyle name="40% - Accent3 3 2 3" xfId="912"/>
    <cellStyle name="40% - Accent3 3 2 3 2" xfId="913"/>
    <cellStyle name="40% - Accent3 3 2 3 2 2" xfId="914"/>
    <cellStyle name="40% - Accent3 3 2 3 2 3" xfId="915"/>
    <cellStyle name="40% - Accent3 3 2 3 3" xfId="916"/>
    <cellStyle name="40% - Accent3 3 2 3 4" xfId="917"/>
    <cellStyle name="40% - Accent3 3 2 4" xfId="918"/>
    <cellStyle name="40% - Accent3 3 2 4 2" xfId="919"/>
    <cellStyle name="40% - Accent3 3 2 4 3" xfId="920"/>
    <cellStyle name="40% - Accent3 3 2 5" xfId="921"/>
    <cellStyle name="40% - Accent3 3 2 6" xfId="922"/>
    <cellStyle name="40% - Accent3 3 3" xfId="923"/>
    <cellStyle name="40% - Accent3 3 3 2" xfId="924"/>
    <cellStyle name="40% - Accent3 3 3 2 2" xfId="925"/>
    <cellStyle name="40% - Accent3 3 3 2 2 2" xfId="926"/>
    <cellStyle name="40% - Accent3 3 3 2 2 3" xfId="927"/>
    <cellStyle name="40% - Accent3 3 3 2 3" xfId="928"/>
    <cellStyle name="40% - Accent3 3 3 2 4" xfId="929"/>
    <cellStyle name="40% - Accent3 3 3 3" xfId="930"/>
    <cellStyle name="40% - Accent3 3 3 3 2" xfId="931"/>
    <cellStyle name="40% - Accent3 3 3 3 3" xfId="932"/>
    <cellStyle name="40% - Accent3 3 3 4" xfId="933"/>
    <cellStyle name="40% - Accent3 3 3 5" xfId="934"/>
    <cellStyle name="40% - Accent3 3 4" xfId="935"/>
    <cellStyle name="40% - Accent3 3 4 2" xfId="936"/>
    <cellStyle name="40% - Accent3 3 4 2 2" xfId="937"/>
    <cellStyle name="40% - Accent3 3 4 2 3" xfId="938"/>
    <cellStyle name="40% - Accent3 3 4 3" xfId="939"/>
    <cellStyle name="40% - Accent3 3 4 4" xfId="940"/>
    <cellStyle name="40% - Accent3 3 5" xfId="941"/>
    <cellStyle name="40% - Accent3 3 5 2" xfId="942"/>
    <cellStyle name="40% - Accent3 3 5 3" xfId="943"/>
    <cellStyle name="40% - Accent3 3 6" xfId="944"/>
    <cellStyle name="40% - Accent3 3 7" xfId="945"/>
    <cellStyle name="40% - Accent3 4" xfId="946"/>
    <cellStyle name="40% - Accent3 4 2" xfId="947"/>
    <cellStyle name="40% - Accent3 4 2 2" xfId="948"/>
    <cellStyle name="40% - Accent3 4 2 2 2" xfId="949"/>
    <cellStyle name="40% - Accent3 4 2 2 2 2" xfId="950"/>
    <cellStyle name="40% - Accent3 4 2 2 2 3" xfId="951"/>
    <cellStyle name="40% - Accent3 4 2 2 3" xfId="952"/>
    <cellStyle name="40% - Accent3 4 2 2 4" xfId="953"/>
    <cellStyle name="40% - Accent3 4 2 3" xfId="954"/>
    <cellStyle name="40% - Accent3 4 2 3 2" xfId="955"/>
    <cellStyle name="40% - Accent3 4 2 3 3" xfId="956"/>
    <cellStyle name="40% - Accent3 4 2 4" xfId="957"/>
    <cellStyle name="40% - Accent3 4 2 5" xfId="958"/>
    <cellStyle name="40% - Accent3 4 3" xfId="959"/>
    <cellStyle name="40% - Accent3 4 3 2" xfId="960"/>
    <cellStyle name="40% - Accent3 4 3 2 2" xfId="961"/>
    <cellStyle name="40% - Accent3 4 3 2 3" xfId="962"/>
    <cellStyle name="40% - Accent3 4 3 3" xfId="963"/>
    <cellStyle name="40% - Accent3 4 3 4" xfId="964"/>
    <cellStyle name="40% - Accent3 4 4" xfId="965"/>
    <cellStyle name="40% - Accent3 4 4 2" xfId="966"/>
    <cellStyle name="40% - Accent3 4 4 3" xfId="967"/>
    <cellStyle name="40% - Accent3 4 5" xfId="968"/>
    <cellStyle name="40% - Accent3 4 6" xfId="969"/>
    <cellStyle name="40% - Accent3 5" xfId="970"/>
    <cellStyle name="40% - Accent3 5 2" xfId="971"/>
    <cellStyle name="40% - Accent3 5 2 2" xfId="972"/>
    <cellStyle name="40% - Accent3 5 2 2 2" xfId="973"/>
    <cellStyle name="40% - Accent3 5 2 2 2 2" xfId="974"/>
    <cellStyle name="40% - Accent3 5 2 2 2 3" xfId="975"/>
    <cellStyle name="40% - Accent3 5 2 2 3" xfId="976"/>
    <cellStyle name="40% - Accent3 5 2 2 4" xfId="977"/>
    <cellStyle name="40% - Accent3 5 2 3" xfId="978"/>
    <cellStyle name="40% - Accent3 5 2 3 2" xfId="979"/>
    <cellStyle name="40% - Accent3 5 2 3 3" xfId="980"/>
    <cellStyle name="40% - Accent3 5 2 4" xfId="981"/>
    <cellStyle name="40% - Accent3 5 2 5" xfId="982"/>
    <cellStyle name="40% - Accent3 5 3" xfId="983"/>
    <cellStyle name="40% - Accent3 5 3 2" xfId="984"/>
    <cellStyle name="40% - Accent3 5 3 2 2" xfId="985"/>
    <cellStyle name="40% - Accent3 5 3 2 3" xfId="986"/>
    <cellStyle name="40% - Accent3 5 3 3" xfId="987"/>
    <cellStyle name="40% - Accent3 5 3 4" xfId="988"/>
    <cellStyle name="40% - Accent3 5 4" xfId="989"/>
    <cellStyle name="40% - Accent3 5 4 2" xfId="990"/>
    <cellStyle name="40% - Accent3 5 4 3" xfId="991"/>
    <cellStyle name="40% - Accent3 5 5" xfId="992"/>
    <cellStyle name="40% - Accent3 5 6" xfId="993"/>
    <cellStyle name="40% - Accent3 6" xfId="994"/>
    <cellStyle name="40% - Accent3 6 2" xfId="995"/>
    <cellStyle name="40% - Accent3 6 2 2" xfId="996"/>
    <cellStyle name="40% - Accent3 6 2 2 2" xfId="997"/>
    <cellStyle name="40% - Accent3 6 2 2 3" xfId="998"/>
    <cellStyle name="40% - Accent3 6 2 3" xfId="999"/>
    <cellStyle name="40% - Accent3 6 2 4" xfId="1000"/>
    <cellStyle name="40% - Accent3 6 3" xfId="1001"/>
    <cellStyle name="40% - Accent3 6 3 2" xfId="1002"/>
    <cellStyle name="40% - Accent3 6 3 3" xfId="1003"/>
    <cellStyle name="40% - Accent3 6 4" xfId="1004"/>
    <cellStyle name="40% - Accent3 6 5" xfId="1005"/>
    <cellStyle name="40% - Accent4 2" xfId="1006"/>
    <cellStyle name="40% - Accent4 2 2" xfId="1007"/>
    <cellStyle name="40% - Accent4 3" xfId="1008"/>
    <cellStyle name="40% - Accent4 3 2" xfId="1009"/>
    <cellStyle name="40% - Accent4 3 2 2" xfId="1010"/>
    <cellStyle name="40% - Accent4 3 2 2 2" xfId="1011"/>
    <cellStyle name="40% - Accent4 3 2 2 2 2" xfId="1012"/>
    <cellStyle name="40% - Accent4 3 2 2 2 2 2" xfId="1013"/>
    <cellStyle name="40% - Accent4 3 2 2 2 2 3" xfId="1014"/>
    <cellStyle name="40% - Accent4 3 2 2 2 3" xfId="1015"/>
    <cellStyle name="40% - Accent4 3 2 2 2 4" xfId="1016"/>
    <cellStyle name="40% - Accent4 3 2 2 3" xfId="1017"/>
    <cellStyle name="40% - Accent4 3 2 2 3 2" xfId="1018"/>
    <cellStyle name="40% - Accent4 3 2 2 3 3" xfId="1019"/>
    <cellStyle name="40% - Accent4 3 2 2 4" xfId="1020"/>
    <cellStyle name="40% - Accent4 3 2 2 5" xfId="1021"/>
    <cellStyle name="40% - Accent4 3 2 3" xfId="1022"/>
    <cellStyle name="40% - Accent4 3 2 3 2" xfId="1023"/>
    <cellStyle name="40% - Accent4 3 2 3 2 2" xfId="1024"/>
    <cellStyle name="40% - Accent4 3 2 3 2 3" xfId="1025"/>
    <cellStyle name="40% - Accent4 3 2 3 3" xfId="1026"/>
    <cellStyle name="40% - Accent4 3 2 3 4" xfId="1027"/>
    <cellStyle name="40% - Accent4 3 2 4" xfId="1028"/>
    <cellStyle name="40% - Accent4 3 2 4 2" xfId="1029"/>
    <cellStyle name="40% - Accent4 3 2 4 3" xfId="1030"/>
    <cellStyle name="40% - Accent4 3 2 5" xfId="1031"/>
    <cellStyle name="40% - Accent4 3 2 6" xfId="1032"/>
    <cellStyle name="40% - Accent4 3 3" xfId="1033"/>
    <cellStyle name="40% - Accent4 3 3 2" xfId="1034"/>
    <cellStyle name="40% - Accent4 3 3 2 2" xfId="1035"/>
    <cellStyle name="40% - Accent4 3 3 2 2 2" xfId="1036"/>
    <cellStyle name="40% - Accent4 3 3 2 2 3" xfId="1037"/>
    <cellStyle name="40% - Accent4 3 3 2 3" xfId="1038"/>
    <cellStyle name="40% - Accent4 3 3 2 4" xfId="1039"/>
    <cellStyle name="40% - Accent4 3 3 3" xfId="1040"/>
    <cellStyle name="40% - Accent4 3 3 3 2" xfId="1041"/>
    <cellStyle name="40% - Accent4 3 3 3 3" xfId="1042"/>
    <cellStyle name="40% - Accent4 3 3 4" xfId="1043"/>
    <cellStyle name="40% - Accent4 3 3 5" xfId="1044"/>
    <cellStyle name="40% - Accent4 3 4" xfId="1045"/>
    <cellStyle name="40% - Accent4 3 4 2" xfId="1046"/>
    <cellStyle name="40% - Accent4 3 4 2 2" xfId="1047"/>
    <cellStyle name="40% - Accent4 3 4 2 3" xfId="1048"/>
    <cellStyle name="40% - Accent4 3 4 3" xfId="1049"/>
    <cellStyle name="40% - Accent4 3 4 4" xfId="1050"/>
    <cellStyle name="40% - Accent4 3 5" xfId="1051"/>
    <cellStyle name="40% - Accent4 3 5 2" xfId="1052"/>
    <cellStyle name="40% - Accent4 3 5 3" xfId="1053"/>
    <cellStyle name="40% - Accent4 3 6" xfId="1054"/>
    <cellStyle name="40% - Accent4 3 7" xfId="1055"/>
    <cellStyle name="40% - Accent4 4" xfId="1056"/>
    <cellStyle name="40% - Accent4 4 2" xfId="1057"/>
    <cellStyle name="40% - Accent4 4 2 2" xfId="1058"/>
    <cellStyle name="40% - Accent4 4 2 2 2" xfId="1059"/>
    <cellStyle name="40% - Accent4 4 2 2 2 2" xfId="1060"/>
    <cellStyle name="40% - Accent4 4 2 2 2 3" xfId="1061"/>
    <cellStyle name="40% - Accent4 4 2 2 3" xfId="1062"/>
    <cellStyle name="40% - Accent4 4 2 2 4" xfId="1063"/>
    <cellStyle name="40% - Accent4 4 2 3" xfId="1064"/>
    <cellStyle name="40% - Accent4 4 2 3 2" xfId="1065"/>
    <cellStyle name="40% - Accent4 4 2 3 3" xfId="1066"/>
    <cellStyle name="40% - Accent4 4 2 4" xfId="1067"/>
    <cellStyle name="40% - Accent4 4 2 5" xfId="1068"/>
    <cellStyle name="40% - Accent4 4 3" xfId="1069"/>
    <cellStyle name="40% - Accent4 4 3 2" xfId="1070"/>
    <cellStyle name="40% - Accent4 4 3 2 2" xfId="1071"/>
    <cellStyle name="40% - Accent4 4 3 2 3" xfId="1072"/>
    <cellStyle name="40% - Accent4 4 3 3" xfId="1073"/>
    <cellStyle name="40% - Accent4 4 3 4" xfId="1074"/>
    <cellStyle name="40% - Accent4 4 4" xfId="1075"/>
    <cellStyle name="40% - Accent4 4 4 2" xfId="1076"/>
    <cellStyle name="40% - Accent4 4 4 3" xfId="1077"/>
    <cellStyle name="40% - Accent4 4 5" xfId="1078"/>
    <cellStyle name="40% - Accent4 4 6" xfId="1079"/>
    <cellStyle name="40% - Accent4 5" xfId="1080"/>
    <cellStyle name="40% - Accent4 5 2" xfId="1081"/>
    <cellStyle name="40% - Accent4 5 2 2" xfId="1082"/>
    <cellStyle name="40% - Accent4 5 2 2 2" xfId="1083"/>
    <cellStyle name="40% - Accent4 5 2 2 2 2" xfId="1084"/>
    <cellStyle name="40% - Accent4 5 2 2 2 3" xfId="1085"/>
    <cellStyle name="40% - Accent4 5 2 2 3" xfId="1086"/>
    <cellStyle name="40% - Accent4 5 2 2 4" xfId="1087"/>
    <cellStyle name="40% - Accent4 5 2 3" xfId="1088"/>
    <cellStyle name="40% - Accent4 5 2 3 2" xfId="1089"/>
    <cellStyle name="40% - Accent4 5 2 3 3" xfId="1090"/>
    <cellStyle name="40% - Accent4 5 2 4" xfId="1091"/>
    <cellStyle name="40% - Accent4 5 2 5" xfId="1092"/>
    <cellStyle name="40% - Accent4 5 3" xfId="1093"/>
    <cellStyle name="40% - Accent4 5 3 2" xfId="1094"/>
    <cellStyle name="40% - Accent4 5 3 2 2" xfId="1095"/>
    <cellStyle name="40% - Accent4 5 3 2 3" xfId="1096"/>
    <cellStyle name="40% - Accent4 5 3 3" xfId="1097"/>
    <cellStyle name="40% - Accent4 5 3 4" xfId="1098"/>
    <cellStyle name="40% - Accent4 5 4" xfId="1099"/>
    <cellStyle name="40% - Accent4 5 4 2" xfId="1100"/>
    <cellStyle name="40% - Accent4 5 4 3" xfId="1101"/>
    <cellStyle name="40% - Accent4 5 5" xfId="1102"/>
    <cellStyle name="40% - Accent4 5 6" xfId="1103"/>
    <cellStyle name="40% - Accent4 6" xfId="1104"/>
    <cellStyle name="40% - Accent4 6 2" xfId="1105"/>
    <cellStyle name="40% - Accent4 6 2 2" xfId="1106"/>
    <cellStyle name="40% - Accent4 6 2 2 2" xfId="1107"/>
    <cellStyle name="40% - Accent4 6 2 2 3" xfId="1108"/>
    <cellStyle name="40% - Accent4 6 2 3" xfId="1109"/>
    <cellStyle name="40% - Accent4 6 2 4" xfId="1110"/>
    <cellStyle name="40% - Accent4 6 3" xfId="1111"/>
    <cellStyle name="40% - Accent4 6 3 2" xfId="1112"/>
    <cellStyle name="40% - Accent4 6 3 3" xfId="1113"/>
    <cellStyle name="40% - Accent4 6 4" xfId="1114"/>
    <cellStyle name="40% - Accent4 6 5" xfId="1115"/>
    <cellStyle name="40% - Accent5 2" xfId="1116"/>
    <cellStyle name="40% - Accent5 2 2" xfId="1117"/>
    <cellStyle name="40% - Accent5 3" xfId="1118"/>
    <cellStyle name="40% - Accent5 3 2" xfId="1119"/>
    <cellStyle name="40% - Accent5 3 2 2" xfId="1120"/>
    <cellStyle name="40% - Accent5 3 2 2 2" xfId="1121"/>
    <cellStyle name="40% - Accent5 3 2 2 2 2" xfId="1122"/>
    <cellStyle name="40% - Accent5 3 2 2 2 2 2" xfId="1123"/>
    <cellStyle name="40% - Accent5 3 2 2 2 2 3" xfId="1124"/>
    <cellStyle name="40% - Accent5 3 2 2 2 3" xfId="1125"/>
    <cellStyle name="40% - Accent5 3 2 2 2 4" xfId="1126"/>
    <cellStyle name="40% - Accent5 3 2 2 3" xfId="1127"/>
    <cellStyle name="40% - Accent5 3 2 2 3 2" xfId="1128"/>
    <cellStyle name="40% - Accent5 3 2 2 3 3" xfId="1129"/>
    <cellStyle name="40% - Accent5 3 2 2 4" xfId="1130"/>
    <cellStyle name="40% - Accent5 3 2 2 5" xfId="1131"/>
    <cellStyle name="40% - Accent5 3 2 3" xfId="1132"/>
    <cellStyle name="40% - Accent5 3 2 3 2" xfId="1133"/>
    <cellStyle name="40% - Accent5 3 2 3 2 2" xfId="1134"/>
    <cellStyle name="40% - Accent5 3 2 3 2 3" xfId="1135"/>
    <cellStyle name="40% - Accent5 3 2 3 3" xfId="1136"/>
    <cellStyle name="40% - Accent5 3 2 3 4" xfId="1137"/>
    <cellStyle name="40% - Accent5 3 2 4" xfId="1138"/>
    <cellStyle name="40% - Accent5 3 2 4 2" xfId="1139"/>
    <cellStyle name="40% - Accent5 3 2 4 3" xfId="1140"/>
    <cellStyle name="40% - Accent5 3 2 5" xfId="1141"/>
    <cellStyle name="40% - Accent5 3 2 6" xfId="1142"/>
    <cellStyle name="40% - Accent5 3 3" xfId="1143"/>
    <cellStyle name="40% - Accent5 3 3 2" xfId="1144"/>
    <cellStyle name="40% - Accent5 3 3 2 2" xfId="1145"/>
    <cellStyle name="40% - Accent5 3 3 2 2 2" xfId="1146"/>
    <cellStyle name="40% - Accent5 3 3 2 2 3" xfId="1147"/>
    <cellStyle name="40% - Accent5 3 3 2 3" xfId="1148"/>
    <cellStyle name="40% - Accent5 3 3 2 4" xfId="1149"/>
    <cellStyle name="40% - Accent5 3 3 3" xfId="1150"/>
    <cellStyle name="40% - Accent5 3 3 3 2" xfId="1151"/>
    <cellStyle name="40% - Accent5 3 3 3 3" xfId="1152"/>
    <cellStyle name="40% - Accent5 3 3 4" xfId="1153"/>
    <cellStyle name="40% - Accent5 3 3 5" xfId="1154"/>
    <cellStyle name="40% - Accent5 3 4" xfId="1155"/>
    <cellStyle name="40% - Accent5 3 4 2" xfId="1156"/>
    <cellStyle name="40% - Accent5 3 4 2 2" xfId="1157"/>
    <cellStyle name="40% - Accent5 3 4 2 3" xfId="1158"/>
    <cellStyle name="40% - Accent5 3 4 3" xfId="1159"/>
    <cellStyle name="40% - Accent5 3 4 4" xfId="1160"/>
    <cellStyle name="40% - Accent5 3 5" xfId="1161"/>
    <cellStyle name="40% - Accent5 3 5 2" xfId="1162"/>
    <cellStyle name="40% - Accent5 3 5 3" xfId="1163"/>
    <cellStyle name="40% - Accent5 3 6" xfId="1164"/>
    <cellStyle name="40% - Accent5 3 7" xfId="1165"/>
    <cellStyle name="40% - Accent5 4" xfId="1166"/>
    <cellStyle name="40% - Accent5 4 2" xfId="1167"/>
    <cellStyle name="40% - Accent5 4 2 2" xfId="1168"/>
    <cellStyle name="40% - Accent5 4 2 2 2" xfId="1169"/>
    <cellStyle name="40% - Accent5 4 2 2 2 2" xfId="1170"/>
    <cellStyle name="40% - Accent5 4 2 2 2 3" xfId="1171"/>
    <cellStyle name="40% - Accent5 4 2 2 3" xfId="1172"/>
    <cellStyle name="40% - Accent5 4 2 2 4" xfId="1173"/>
    <cellStyle name="40% - Accent5 4 2 3" xfId="1174"/>
    <cellStyle name="40% - Accent5 4 2 3 2" xfId="1175"/>
    <cellStyle name="40% - Accent5 4 2 3 3" xfId="1176"/>
    <cellStyle name="40% - Accent5 4 2 4" xfId="1177"/>
    <cellStyle name="40% - Accent5 4 2 5" xfId="1178"/>
    <cellStyle name="40% - Accent5 4 3" xfId="1179"/>
    <cellStyle name="40% - Accent5 4 3 2" xfId="1180"/>
    <cellStyle name="40% - Accent5 4 3 2 2" xfId="1181"/>
    <cellStyle name="40% - Accent5 4 3 2 3" xfId="1182"/>
    <cellStyle name="40% - Accent5 4 3 3" xfId="1183"/>
    <cellStyle name="40% - Accent5 4 3 4" xfId="1184"/>
    <cellStyle name="40% - Accent5 4 4" xfId="1185"/>
    <cellStyle name="40% - Accent5 4 4 2" xfId="1186"/>
    <cellStyle name="40% - Accent5 4 4 3" xfId="1187"/>
    <cellStyle name="40% - Accent5 4 5" xfId="1188"/>
    <cellStyle name="40% - Accent5 4 6" xfId="1189"/>
    <cellStyle name="40% - Accent5 5" xfId="1190"/>
    <cellStyle name="40% - Accent5 5 2" xfId="1191"/>
    <cellStyle name="40% - Accent5 5 2 2" xfId="1192"/>
    <cellStyle name="40% - Accent5 5 2 2 2" xfId="1193"/>
    <cellStyle name="40% - Accent5 5 2 2 2 2" xfId="1194"/>
    <cellStyle name="40% - Accent5 5 2 2 2 3" xfId="1195"/>
    <cellStyle name="40% - Accent5 5 2 2 3" xfId="1196"/>
    <cellStyle name="40% - Accent5 5 2 2 4" xfId="1197"/>
    <cellStyle name="40% - Accent5 5 2 3" xfId="1198"/>
    <cellStyle name="40% - Accent5 5 2 3 2" xfId="1199"/>
    <cellStyle name="40% - Accent5 5 2 3 3" xfId="1200"/>
    <cellStyle name="40% - Accent5 5 2 4" xfId="1201"/>
    <cellStyle name="40% - Accent5 5 2 5" xfId="1202"/>
    <cellStyle name="40% - Accent5 5 3" xfId="1203"/>
    <cellStyle name="40% - Accent5 5 3 2" xfId="1204"/>
    <cellStyle name="40% - Accent5 5 3 2 2" xfId="1205"/>
    <cellStyle name="40% - Accent5 5 3 2 3" xfId="1206"/>
    <cellStyle name="40% - Accent5 5 3 3" xfId="1207"/>
    <cellStyle name="40% - Accent5 5 3 4" xfId="1208"/>
    <cellStyle name="40% - Accent5 5 4" xfId="1209"/>
    <cellStyle name="40% - Accent5 5 4 2" xfId="1210"/>
    <cellStyle name="40% - Accent5 5 4 3" xfId="1211"/>
    <cellStyle name="40% - Accent5 5 5" xfId="1212"/>
    <cellStyle name="40% - Accent5 5 6" xfId="1213"/>
    <cellStyle name="40% - Accent5 6" xfId="1214"/>
    <cellStyle name="40% - Accent5 6 2" xfId="1215"/>
    <cellStyle name="40% - Accent5 6 2 2" xfId="1216"/>
    <cellStyle name="40% - Accent5 6 2 2 2" xfId="1217"/>
    <cellStyle name="40% - Accent5 6 2 2 3" xfId="1218"/>
    <cellStyle name="40% - Accent5 6 2 3" xfId="1219"/>
    <cellStyle name="40% - Accent5 6 2 4" xfId="1220"/>
    <cellStyle name="40% - Accent5 6 3" xfId="1221"/>
    <cellStyle name="40% - Accent5 6 3 2" xfId="1222"/>
    <cellStyle name="40% - Accent5 6 3 3" xfId="1223"/>
    <cellStyle name="40% - Accent5 6 4" xfId="1224"/>
    <cellStyle name="40% - Accent5 6 5" xfId="1225"/>
    <cellStyle name="40% - Accent6 2" xfId="1226"/>
    <cellStyle name="40% - Accent6 2 2" xfId="1227"/>
    <cellStyle name="40% - Accent6 3" xfId="1228"/>
    <cellStyle name="40% - Accent6 3 2" xfId="1229"/>
    <cellStyle name="40% - Accent6 3 2 2" xfId="1230"/>
    <cellStyle name="40% - Accent6 3 2 2 2" xfId="1231"/>
    <cellStyle name="40% - Accent6 3 2 2 2 2" xfId="1232"/>
    <cellStyle name="40% - Accent6 3 2 2 2 2 2" xfId="1233"/>
    <cellStyle name="40% - Accent6 3 2 2 2 2 3" xfId="1234"/>
    <cellStyle name="40% - Accent6 3 2 2 2 3" xfId="1235"/>
    <cellStyle name="40% - Accent6 3 2 2 2 4" xfId="1236"/>
    <cellStyle name="40% - Accent6 3 2 2 3" xfId="1237"/>
    <cellStyle name="40% - Accent6 3 2 2 3 2" xfId="1238"/>
    <cellStyle name="40% - Accent6 3 2 2 3 3" xfId="1239"/>
    <cellStyle name="40% - Accent6 3 2 2 4" xfId="1240"/>
    <cellStyle name="40% - Accent6 3 2 2 5" xfId="1241"/>
    <cellStyle name="40% - Accent6 3 2 3" xfId="1242"/>
    <cellStyle name="40% - Accent6 3 2 3 2" xfId="1243"/>
    <cellStyle name="40% - Accent6 3 2 3 2 2" xfId="1244"/>
    <cellStyle name="40% - Accent6 3 2 3 2 3" xfId="1245"/>
    <cellStyle name="40% - Accent6 3 2 3 3" xfId="1246"/>
    <cellStyle name="40% - Accent6 3 2 3 4" xfId="1247"/>
    <cellStyle name="40% - Accent6 3 2 4" xfId="1248"/>
    <cellStyle name="40% - Accent6 3 2 4 2" xfId="1249"/>
    <cellStyle name="40% - Accent6 3 2 4 3" xfId="1250"/>
    <cellStyle name="40% - Accent6 3 2 5" xfId="1251"/>
    <cellStyle name="40% - Accent6 3 2 6" xfId="1252"/>
    <cellStyle name="40% - Accent6 3 3" xfId="1253"/>
    <cellStyle name="40% - Accent6 3 3 2" xfId="1254"/>
    <cellStyle name="40% - Accent6 3 3 2 2" xfId="1255"/>
    <cellStyle name="40% - Accent6 3 3 2 2 2" xfId="1256"/>
    <cellStyle name="40% - Accent6 3 3 2 2 3" xfId="1257"/>
    <cellStyle name="40% - Accent6 3 3 2 3" xfId="1258"/>
    <cellStyle name="40% - Accent6 3 3 2 4" xfId="1259"/>
    <cellStyle name="40% - Accent6 3 3 3" xfId="1260"/>
    <cellStyle name="40% - Accent6 3 3 3 2" xfId="1261"/>
    <cellStyle name="40% - Accent6 3 3 3 3" xfId="1262"/>
    <cellStyle name="40% - Accent6 3 3 4" xfId="1263"/>
    <cellStyle name="40% - Accent6 3 3 5" xfId="1264"/>
    <cellStyle name="40% - Accent6 3 4" xfId="1265"/>
    <cellStyle name="40% - Accent6 3 4 2" xfId="1266"/>
    <cellStyle name="40% - Accent6 3 4 2 2" xfId="1267"/>
    <cellStyle name="40% - Accent6 3 4 2 3" xfId="1268"/>
    <cellStyle name="40% - Accent6 3 4 3" xfId="1269"/>
    <cellStyle name="40% - Accent6 3 4 4" xfId="1270"/>
    <cellStyle name="40% - Accent6 3 5" xfId="1271"/>
    <cellStyle name="40% - Accent6 3 5 2" xfId="1272"/>
    <cellStyle name="40% - Accent6 3 5 3" xfId="1273"/>
    <cellStyle name="40% - Accent6 3 6" xfId="1274"/>
    <cellStyle name="40% - Accent6 3 7" xfId="1275"/>
    <cellStyle name="40% - Accent6 4" xfId="1276"/>
    <cellStyle name="40% - Accent6 4 2" xfId="1277"/>
    <cellStyle name="40% - Accent6 4 2 2" xfId="1278"/>
    <cellStyle name="40% - Accent6 4 2 2 2" xfId="1279"/>
    <cellStyle name="40% - Accent6 4 2 2 2 2" xfId="1280"/>
    <cellStyle name="40% - Accent6 4 2 2 2 3" xfId="1281"/>
    <cellStyle name="40% - Accent6 4 2 2 3" xfId="1282"/>
    <cellStyle name="40% - Accent6 4 2 2 4" xfId="1283"/>
    <cellStyle name="40% - Accent6 4 2 3" xfId="1284"/>
    <cellStyle name="40% - Accent6 4 2 3 2" xfId="1285"/>
    <cellStyle name="40% - Accent6 4 2 3 3" xfId="1286"/>
    <cellStyle name="40% - Accent6 4 2 4" xfId="1287"/>
    <cellStyle name="40% - Accent6 4 2 5" xfId="1288"/>
    <cellStyle name="40% - Accent6 4 3" xfId="1289"/>
    <cellStyle name="40% - Accent6 4 3 2" xfId="1290"/>
    <cellStyle name="40% - Accent6 4 3 2 2" xfId="1291"/>
    <cellStyle name="40% - Accent6 4 3 2 3" xfId="1292"/>
    <cellStyle name="40% - Accent6 4 3 3" xfId="1293"/>
    <cellStyle name="40% - Accent6 4 3 4" xfId="1294"/>
    <cellStyle name="40% - Accent6 4 4" xfId="1295"/>
    <cellStyle name="40% - Accent6 4 4 2" xfId="1296"/>
    <cellStyle name="40% - Accent6 4 4 3" xfId="1297"/>
    <cellStyle name="40% - Accent6 4 5" xfId="1298"/>
    <cellStyle name="40% - Accent6 4 6" xfId="1299"/>
    <cellStyle name="40% - Accent6 5" xfId="1300"/>
    <cellStyle name="40% - Accent6 5 2" xfId="1301"/>
    <cellStyle name="40% - Accent6 5 2 2" xfId="1302"/>
    <cellStyle name="40% - Accent6 5 2 2 2" xfId="1303"/>
    <cellStyle name="40% - Accent6 5 2 2 2 2" xfId="1304"/>
    <cellStyle name="40% - Accent6 5 2 2 2 3" xfId="1305"/>
    <cellStyle name="40% - Accent6 5 2 2 3" xfId="1306"/>
    <cellStyle name="40% - Accent6 5 2 2 4" xfId="1307"/>
    <cellStyle name="40% - Accent6 5 2 3" xfId="1308"/>
    <cellStyle name="40% - Accent6 5 2 3 2" xfId="1309"/>
    <cellStyle name="40% - Accent6 5 2 3 3" xfId="1310"/>
    <cellStyle name="40% - Accent6 5 2 4" xfId="1311"/>
    <cellStyle name="40% - Accent6 5 2 5" xfId="1312"/>
    <cellStyle name="40% - Accent6 5 3" xfId="1313"/>
    <cellStyle name="40% - Accent6 5 3 2" xfId="1314"/>
    <cellStyle name="40% - Accent6 5 3 2 2" xfId="1315"/>
    <cellStyle name="40% - Accent6 5 3 2 3" xfId="1316"/>
    <cellStyle name="40% - Accent6 5 3 3" xfId="1317"/>
    <cellStyle name="40% - Accent6 5 3 4" xfId="1318"/>
    <cellStyle name="40% - Accent6 5 4" xfId="1319"/>
    <cellStyle name="40% - Accent6 5 4 2" xfId="1320"/>
    <cellStyle name="40% - Accent6 5 4 3" xfId="1321"/>
    <cellStyle name="40% - Accent6 5 5" xfId="1322"/>
    <cellStyle name="40% - Accent6 5 6" xfId="1323"/>
    <cellStyle name="40% - Accent6 6" xfId="1324"/>
    <cellStyle name="40% - Accent6 6 2" xfId="1325"/>
    <cellStyle name="40% - Accent6 6 2 2" xfId="1326"/>
    <cellStyle name="40% - Accent6 6 2 2 2" xfId="1327"/>
    <cellStyle name="40% - Accent6 6 2 2 3" xfId="1328"/>
    <cellStyle name="40% - Accent6 6 2 3" xfId="1329"/>
    <cellStyle name="40% - Accent6 6 2 4" xfId="1330"/>
    <cellStyle name="40% - Accent6 6 3" xfId="1331"/>
    <cellStyle name="40% - Accent6 6 3 2" xfId="1332"/>
    <cellStyle name="40% - Accent6 6 3 3" xfId="1333"/>
    <cellStyle name="40% - Accent6 6 4" xfId="1334"/>
    <cellStyle name="40% - Accent6 6 5" xfId="1335"/>
    <cellStyle name="5 indents" xfId="1336"/>
    <cellStyle name="60% - Accent1 2" xfId="1337"/>
    <cellStyle name="60% - Accent2 2" xfId="1338"/>
    <cellStyle name="60% - Accent3 2" xfId="1339"/>
    <cellStyle name="60% - Accent4 2" xfId="1340"/>
    <cellStyle name="60% - Accent5 2" xfId="1341"/>
    <cellStyle name="60% - Accent6 2" xfId="1342"/>
    <cellStyle name="Accent1 2" xfId="1343"/>
    <cellStyle name="Accent2 2" xfId="1344"/>
    <cellStyle name="Accent3 2" xfId="1345"/>
    <cellStyle name="Accent4 2" xfId="1346"/>
    <cellStyle name="Accent5 2" xfId="1347"/>
    <cellStyle name="Accent6 2" xfId="1348"/>
    <cellStyle name="Bad 2" xfId="1349"/>
    <cellStyle name="Calculation 2" xfId="1350"/>
    <cellStyle name="Calculation 2 2" xfId="1351"/>
    <cellStyle name="Calculation 2 2 2" xfId="1352"/>
    <cellStyle name="Calculation 2 3" xfId="1353"/>
    <cellStyle name="Calculation 2 3 2" xfId="1354"/>
    <cellStyle name="Calculation 2 4" xfId="1355"/>
    <cellStyle name="Check Cell 2" xfId="1356"/>
    <cellStyle name="Comma 2" xfId="1357"/>
    <cellStyle name="Comma 2 2" xfId="1358"/>
    <cellStyle name="Comma 2 2 2" xfId="4154"/>
    <cellStyle name="Comma 2 3" xfId="1359"/>
    <cellStyle name="Comma 2 3 2" xfId="1360"/>
    <cellStyle name="Comma 2 3 2 2" xfId="1361"/>
    <cellStyle name="Comma 2 3 2 3" xfId="1362"/>
    <cellStyle name="Comma 2 3 3" xfId="1363"/>
    <cellStyle name="Comma 2 3 4" xfId="1364"/>
    <cellStyle name="Comma 2 4" xfId="1365"/>
    <cellStyle name="Comma 2 4 2" xfId="1366"/>
    <cellStyle name="Comma 2 4 2 2" xfId="1367"/>
    <cellStyle name="Comma 2 4 2 3" xfId="1368"/>
    <cellStyle name="Comma 2 4 3" xfId="1369"/>
    <cellStyle name="Comma 2 4 4" xfId="1370"/>
    <cellStyle name="Comma 2 5" xfId="1371"/>
    <cellStyle name="Comma 2 5 2" xfId="1372"/>
    <cellStyle name="Comma 2 5 2 2" xfId="1373"/>
    <cellStyle name="Comma 2 5 2 3" xfId="1374"/>
    <cellStyle name="Comma 2 5 3" xfId="1375"/>
    <cellStyle name="Comma 2 5 4" xfId="1376"/>
    <cellStyle name="Comma 2 6" xfId="1377"/>
    <cellStyle name="Comma 2 6 2" xfId="4155"/>
    <cellStyle name="Comma 2 7" xfId="4153"/>
    <cellStyle name="Comma 3" xfId="1378"/>
    <cellStyle name="Comma 3 2" xfId="1379"/>
    <cellStyle name="Comma 3 2 2" xfId="1380"/>
    <cellStyle name="Comma 3 2 2 2" xfId="1381"/>
    <cellStyle name="Comma 3 2 2 3" xfId="1382"/>
    <cellStyle name="Comma 3 2 3" xfId="1383"/>
    <cellStyle name="Comma 3 2 4" xfId="1384"/>
    <cellStyle name="Comma 3 3" xfId="1385"/>
    <cellStyle name="Comma 3 3 2" xfId="1386"/>
    <cellStyle name="Comma 3 3 2 2" xfId="1387"/>
    <cellStyle name="Comma 3 3 2 3" xfId="1388"/>
    <cellStyle name="Comma 3 3 3" xfId="1389"/>
    <cellStyle name="Comma 3 3 4" xfId="1390"/>
    <cellStyle name="Comma 3 4" xfId="1391"/>
    <cellStyle name="Comma 3 4 2" xfId="1392"/>
    <cellStyle name="Comma 3 4 3" xfId="1393"/>
    <cellStyle name="Comma 3 5" xfId="1394"/>
    <cellStyle name="Comma 3 6" xfId="1395"/>
    <cellStyle name="Comma 4" xfId="1396"/>
    <cellStyle name="Comma 4 2" xfId="4156"/>
    <cellStyle name="Comma 5" xfId="1397"/>
    <cellStyle name="Comma 5 2" xfId="1398"/>
    <cellStyle name="Comma 5 2 2" xfId="1399"/>
    <cellStyle name="Comma 5 2 3" xfId="1400"/>
    <cellStyle name="Comma 5 3" xfId="1401"/>
    <cellStyle name="Comma 5 4" xfId="1402"/>
    <cellStyle name="Comma 6" xfId="1403"/>
    <cellStyle name="Comma 6 2" xfId="1404"/>
    <cellStyle name="Comma 6 2 2" xfId="1405"/>
    <cellStyle name="Comma 6 2 3" xfId="1406"/>
    <cellStyle name="Comma 6 3" xfId="1407"/>
    <cellStyle name="Comma 6 4" xfId="1408"/>
    <cellStyle name="Comma 7" xfId="1409"/>
    <cellStyle name="Comma 7 2" xfId="1410"/>
    <cellStyle name="Comma 7 2 2" xfId="1411"/>
    <cellStyle name="Comma 7 2 3" xfId="1412"/>
    <cellStyle name="Comma 7 3" xfId="1413"/>
    <cellStyle name="Comma 7 4" xfId="1414"/>
    <cellStyle name="Comma 8" xfId="4149"/>
    <cellStyle name="Comma(3)" xfId="1415"/>
    <cellStyle name="Currency 2" xfId="1416"/>
    <cellStyle name="Currency 3" xfId="1417"/>
    <cellStyle name="Explanatory Text 2" xfId="1418"/>
    <cellStyle name="Good 2" xfId="1419"/>
    <cellStyle name="Heading 1 2" xfId="1420"/>
    <cellStyle name="Heading 1 2 2" xfId="1421"/>
    <cellStyle name="Heading 1 2 2 2" xfId="1422"/>
    <cellStyle name="Heading 1 2 2 2 2" xfId="1423"/>
    <cellStyle name="Heading 1 2 2 2 2 2" xfId="1424"/>
    <cellStyle name="Heading 1 2 2 2 3" xfId="1425"/>
    <cellStyle name="Heading 1 2 2 3" xfId="1426"/>
    <cellStyle name="Heading 1 2 2 3 2" xfId="1427"/>
    <cellStyle name="Heading 1 2 2 3 2 2" xfId="1428"/>
    <cellStyle name="Heading 1 2 2 3 3" xfId="1429"/>
    <cellStyle name="Heading 1 2 2 4" xfId="1430"/>
    <cellStyle name="Heading 1 2 2 4 2" xfId="1431"/>
    <cellStyle name="Heading 1 2 3" xfId="1432"/>
    <cellStyle name="Heading 1 2 3 2" xfId="1433"/>
    <cellStyle name="Heading 1 2 3 2 2" xfId="1434"/>
    <cellStyle name="Heading 1 2 3 3" xfId="1435"/>
    <cellStyle name="Heading 1 2 4" xfId="1436"/>
    <cellStyle name="Heading 1 2 4 2" xfId="1437"/>
    <cellStyle name="Heading 1 2 4 2 2" xfId="1438"/>
    <cellStyle name="Heading 1 2 4 3" xfId="1439"/>
    <cellStyle name="Heading 1 2 5" xfId="1440"/>
    <cellStyle name="Heading 1 2 5 2" xfId="1441"/>
    <cellStyle name="Heading 2 2" xfId="1442"/>
    <cellStyle name="Heading 2 2 2" xfId="1443"/>
    <cellStyle name="Heading 2 2 2 2" xfId="1444"/>
    <cellStyle name="Heading 2 2 2 2 2" xfId="1445"/>
    <cellStyle name="Heading 2 2 2 2 2 2" xfId="1446"/>
    <cellStyle name="Heading 2 2 2 2 2 2 2" xfId="1447"/>
    <cellStyle name="Heading 2 2 2 2 3" xfId="1448"/>
    <cellStyle name="Heading 2 2 2 2 3 2" xfId="1449"/>
    <cellStyle name="Heading 2 2 2 3" xfId="1450"/>
    <cellStyle name="Heading 2 2 2 3 2" xfId="1451"/>
    <cellStyle name="Heading 2 2 2 3 2 2" xfId="1452"/>
    <cellStyle name="Heading 2 2 2 3 2 2 2" xfId="1453"/>
    <cellStyle name="Heading 2 2 2 3 3" xfId="1454"/>
    <cellStyle name="Heading 2 2 2 3 3 2" xfId="1455"/>
    <cellStyle name="Heading 2 2 2 4" xfId="1456"/>
    <cellStyle name="Heading 2 2 2 4 2" xfId="1457"/>
    <cellStyle name="Heading 2 2 2 4 2 2" xfId="1458"/>
    <cellStyle name="Heading 2 2 2 4 2 2 2" xfId="1459"/>
    <cellStyle name="Heading 2 2 2 4 3" xfId="1460"/>
    <cellStyle name="Heading 2 2 2 4 3 2" xfId="1461"/>
    <cellStyle name="Heading 2 2 3" xfId="1462"/>
    <cellStyle name="Heading 2 2 3 2" xfId="1463"/>
    <cellStyle name="Heading 2 2 3 2 2" xfId="1464"/>
    <cellStyle name="Heading 2 2 3 2 2 2" xfId="1465"/>
    <cellStyle name="Heading 2 2 3 3" xfId="1466"/>
    <cellStyle name="Heading 2 2 3 3 2" xfId="1467"/>
    <cellStyle name="Heading 2 2 4" xfId="1468"/>
    <cellStyle name="Heading 2 2 4 2" xfId="1469"/>
    <cellStyle name="Heading 2 2 4 2 2" xfId="1470"/>
    <cellStyle name="Heading 2 2 4 2 2 2" xfId="1471"/>
    <cellStyle name="Heading 2 2 4 3" xfId="1472"/>
    <cellStyle name="Heading 2 2 4 3 2" xfId="1473"/>
    <cellStyle name="Heading 2 2 5" xfId="1474"/>
    <cellStyle name="Heading 2 2 5 2" xfId="1475"/>
    <cellStyle name="Heading 2 2 5 2 2" xfId="1476"/>
    <cellStyle name="Heading 2 2 5 2 2 2" xfId="1477"/>
    <cellStyle name="Heading 2 2 5 3" xfId="1478"/>
    <cellStyle name="Heading 2 2 5 3 2" xfId="1479"/>
    <cellStyle name="Heading 3 2" xfId="1480"/>
    <cellStyle name="Heading 4 2" xfId="1481"/>
    <cellStyle name="imf-one decimal" xfId="1482"/>
    <cellStyle name="imf-zero decimal" xfId="1483"/>
    <cellStyle name="Input 2" xfId="1484"/>
    <cellStyle name="Input 2 2" xfId="1485"/>
    <cellStyle name="Input 2 2 2" xfId="1486"/>
    <cellStyle name="Input 2 3" xfId="1487"/>
    <cellStyle name="Input 2 3 2" xfId="1488"/>
    <cellStyle name="Input 2 4" xfId="1489"/>
    <cellStyle name="Linked Cell 2" xfId="1490"/>
    <cellStyle name="Neutral 2" xfId="1491"/>
    <cellStyle name="Normal" xfId="0" builtinId="0"/>
    <cellStyle name="Normal 10" xfId="1492"/>
    <cellStyle name="Normal 10 2" xfId="1493"/>
    <cellStyle name="Normal 10 2 2" xfId="1494"/>
    <cellStyle name="Normal 10 2 2 2" xfId="1495"/>
    <cellStyle name="Normal 10 2 2 3" xfId="1496"/>
    <cellStyle name="Normal 10 2 3" xfId="1497"/>
    <cellStyle name="Normal 10 2 4" xfId="1498"/>
    <cellStyle name="Normal 10 3" xfId="1499"/>
    <cellStyle name="Normal 10 3 2" xfId="1500"/>
    <cellStyle name="Normal 10 3 2 2" xfId="1501"/>
    <cellStyle name="Normal 10 3 2 3" xfId="1502"/>
    <cellStyle name="Normal 10 3 3" xfId="1503"/>
    <cellStyle name="Normal 10 3 4" xfId="1504"/>
    <cellStyle name="Normal 10 4" xfId="1505"/>
    <cellStyle name="Normal 10 4 2" xfId="1506"/>
    <cellStyle name="Normal 10 4 3" xfId="1507"/>
    <cellStyle name="Normal 10 5" xfId="1508"/>
    <cellStyle name="Normal 10 6" xfId="1509"/>
    <cellStyle name="Normal 11" xfId="1510"/>
    <cellStyle name="Normal 11 2" xfId="1511"/>
    <cellStyle name="Normal 11 2 2" xfId="1512"/>
    <cellStyle name="Normal 11 2 2 2" xfId="1513"/>
    <cellStyle name="Normal 11 2 2 3" xfId="1514"/>
    <cellStyle name="Normal 11 2 3" xfId="1515"/>
    <cellStyle name="Normal 11 2 4" xfId="1516"/>
    <cellStyle name="Normal 11 3" xfId="1517"/>
    <cellStyle name="Normal 11 3 2" xfId="1518"/>
    <cellStyle name="Normal 11 3 2 2" xfId="1519"/>
    <cellStyle name="Normal 11 3 2 3" xfId="1520"/>
    <cellStyle name="Normal 11 3 3" xfId="1521"/>
    <cellStyle name="Normal 11 3 4" xfId="1522"/>
    <cellStyle name="Normal 11 4" xfId="1523"/>
    <cellStyle name="Normal 11 4 2" xfId="1524"/>
    <cellStyle name="Normal 11 4 3" xfId="1525"/>
    <cellStyle name="Normal 11 5" xfId="1526"/>
    <cellStyle name="Normal 11 6" xfId="1527"/>
    <cellStyle name="Normal 12" xfId="1528"/>
    <cellStyle name="Normal 12 2" xfId="1529"/>
    <cellStyle name="Normal 12 2 2" xfId="1530"/>
    <cellStyle name="Normal 12 2 2 2" xfId="1531"/>
    <cellStyle name="Normal 12 2 2 3" xfId="1532"/>
    <cellStyle name="Normal 12 2 3" xfId="1533"/>
    <cellStyle name="Normal 12 2 4" xfId="1534"/>
    <cellStyle name="Normal 12 3" xfId="1535"/>
    <cellStyle name="Normal 12 3 2" xfId="1536"/>
    <cellStyle name="Normal 12 3 2 2" xfId="1537"/>
    <cellStyle name="Normal 12 3 2 3" xfId="1538"/>
    <cellStyle name="Normal 12 3 3" xfId="1539"/>
    <cellStyle name="Normal 12 3 4" xfId="1540"/>
    <cellStyle name="Normal 12 4" xfId="1541"/>
    <cellStyle name="Normal 12 4 2" xfId="1542"/>
    <cellStyle name="Normal 12 4 3" xfId="1543"/>
    <cellStyle name="Normal 12 5" xfId="1544"/>
    <cellStyle name="Normal 12 6" xfId="1545"/>
    <cellStyle name="Normal 13" xfId="1546"/>
    <cellStyle name="Normal 13 2" xfId="1547"/>
    <cellStyle name="Normal 13 2 2" xfId="1548"/>
    <cellStyle name="Normal 13 2 2 2" xfId="1549"/>
    <cellStyle name="Normal 13 2 2 3" xfId="1550"/>
    <cellStyle name="Normal 13 2 3" xfId="1551"/>
    <cellStyle name="Normal 13 2 4" xfId="1552"/>
    <cellStyle name="Normal 13 3" xfId="1553"/>
    <cellStyle name="Normal 13 3 2" xfId="1554"/>
    <cellStyle name="Normal 13 3 2 2" xfId="1555"/>
    <cellStyle name="Normal 13 3 2 3" xfId="1556"/>
    <cellStyle name="Normal 13 3 3" xfId="1557"/>
    <cellStyle name="Normal 13 3 4" xfId="1558"/>
    <cellStyle name="Normal 13 4" xfId="1559"/>
    <cellStyle name="Normal 13 4 2" xfId="1560"/>
    <cellStyle name="Normal 13 4 3" xfId="1561"/>
    <cellStyle name="Normal 13 5" xfId="1562"/>
    <cellStyle name="Normal 13 6" xfId="1563"/>
    <cellStyle name="Normal 14" xfId="1564"/>
    <cellStyle name="Normal 14 2" xfId="1565"/>
    <cellStyle name="Normal 14 2 2" xfId="1566"/>
    <cellStyle name="Normal 14 2 2 2" xfId="1567"/>
    <cellStyle name="Normal 14 2 2 3" xfId="1568"/>
    <cellStyle name="Normal 14 2 3" xfId="1569"/>
    <cellStyle name="Normal 14 2 4" xfId="1570"/>
    <cellStyle name="Normal 14 3" xfId="1571"/>
    <cellStyle name="Normal 14 3 2" xfId="1572"/>
    <cellStyle name="Normal 14 3 2 2" xfId="1573"/>
    <cellStyle name="Normal 14 3 2 3" xfId="1574"/>
    <cellStyle name="Normal 14 3 3" xfId="1575"/>
    <cellStyle name="Normal 14 3 4" xfId="1576"/>
    <cellStyle name="Normal 14 4" xfId="1577"/>
    <cellStyle name="Normal 14 4 2" xfId="1578"/>
    <cellStyle name="Normal 14 4 3" xfId="1579"/>
    <cellStyle name="Normal 14 5" xfId="1580"/>
    <cellStyle name="Normal 14 6" xfId="1581"/>
    <cellStyle name="Normal 15" xfId="1582"/>
    <cellStyle name="Normal 15 2" xfId="3"/>
    <cellStyle name="Normal 15 3" xfId="1583"/>
    <cellStyle name="Normal 16" xfId="1584"/>
    <cellStyle name="Normal 16 2" xfId="1585"/>
    <cellStyle name="Normal 16 2 2" xfId="1586"/>
    <cellStyle name="Normal 16 2 3" xfId="1587"/>
    <cellStyle name="Normal 16 3" xfId="1588"/>
    <cellStyle name="Normal 16 4" xfId="1589"/>
    <cellStyle name="Normal 17" xfId="1590"/>
    <cellStyle name="Normal 17 2" xfId="1591"/>
    <cellStyle name="Normal 17 2 2" xfId="1592"/>
    <cellStyle name="Normal 17 2 3" xfId="1593"/>
    <cellStyle name="Normal 17 3" xfId="1594"/>
    <cellStyle name="Normal 17 4" xfId="1595"/>
    <cellStyle name="Normal 18" xfId="1596"/>
    <cellStyle name="Normal 18 2" xfId="1597"/>
    <cellStyle name="Normal 18 2 2" xfId="1598"/>
    <cellStyle name="Normal 18 2 3" xfId="1599"/>
    <cellStyle name="Normal 18 3" xfId="1600"/>
    <cellStyle name="Normal 18 4" xfId="1601"/>
    <cellStyle name="Normal 19" xfId="1602"/>
    <cellStyle name="Normal 19 2" xfId="1603"/>
    <cellStyle name="Normal 19 3" xfId="1604"/>
    <cellStyle name="Normal 2" xfId="9"/>
    <cellStyle name="Normal 2 2" xfId="11"/>
    <cellStyle name="Normal 2 3" xfId="1605"/>
    <cellStyle name="Normal 2 4" xfId="1606"/>
    <cellStyle name="Normal 2 4 10" xfId="1607"/>
    <cellStyle name="Normal 2 4 10 2" xfId="1608"/>
    <cellStyle name="Normal 2 4 10 2 2" xfId="1609"/>
    <cellStyle name="Normal 2 4 10 2 2 2" xfId="1610"/>
    <cellStyle name="Normal 2 4 10 2 2 2 2" xfId="1611"/>
    <cellStyle name="Normal 2 4 10 2 2 2 3" xfId="1612"/>
    <cellStyle name="Normal 2 4 10 2 2 3" xfId="1613"/>
    <cellStyle name="Normal 2 4 10 2 2 4" xfId="1614"/>
    <cellStyle name="Normal 2 4 10 2 3" xfId="1615"/>
    <cellStyle name="Normal 2 4 10 2 3 2" xfId="1616"/>
    <cellStyle name="Normal 2 4 10 2 3 3" xfId="1617"/>
    <cellStyle name="Normal 2 4 10 2 4" xfId="1618"/>
    <cellStyle name="Normal 2 4 10 2 5" xfId="1619"/>
    <cellStyle name="Normal 2 4 10 3" xfId="1620"/>
    <cellStyle name="Normal 2 4 10 3 2" xfId="1621"/>
    <cellStyle name="Normal 2 4 10 3 2 2" xfId="1622"/>
    <cellStyle name="Normal 2 4 10 3 2 2 2" xfId="1623"/>
    <cellStyle name="Normal 2 4 10 3 2 2 3" xfId="1624"/>
    <cellStyle name="Normal 2 4 10 3 2 3" xfId="1625"/>
    <cellStyle name="Normal 2 4 10 3 2 4" xfId="1626"/>
    <cellStyle name="Normal 2 4 10 3 3" xfId="1627"/>
    <cellStyle name="Normal 2 4 10 3 3 2" xfId="1628"/>
    <cellStyle name="Normal 2 4 10 3 3 3" xfId="1629"/>
    <cellStyle name="Normal 2 4 10 3 4" xfId="1630"/>
    <cellStyle name="Normal 2 4 10 3 5" xfId="1631"/>
    <cellStyle name="Normal 2 4 10 4" xfId="1632"/>
    <cellStyle name="Normal 2 4 10 4 2" xfId="1633"/>
    <cellStyle name="Normal 2 4 10 4 2 2" xfId="1634"/>
    <cellStyle name="Normal 2 4 10 4 2 3" xfId="1635"/>
    <cellStyle name="Normal 2 4 10 4 3" xfId="1636"/>
    <cellStyle name="Normal 2 4 10 4 4" xfId="1637"/>
    <cellStyle name="Normal 2 4 10 5" xfId="1638"/>
    <cellStyle name="Normal 2 4 10 5 2" xfId="1639"/>
    <cellStyle name="Normal 2 4 10 5 3" xfId="1640"/>
    <cellStyle name="Normal 2 4 10 6" xfId="1641"/>
    <cellStyle name="Normal 2 4 10 7" xfId="1642"/>
    <cellStyle name="Normal 2 4 11" xfId="1643"/>
    <cellStyle name="Normal 2 4 11 2" xfId="1644"/>
    <cellStyle name="Normal 2 4 11 2 2" xfId="1645"/>
    <cellStyle name="Normal 2 4 11 2 2 2" xfId="1646"/>
    <cellStyle name="Normal 2 4 11 2 2 3" xfId="1647"/>
    <cellStyle name="Normal 2 4 11 2 3" xfId="1648"/>
    <cellStyle name="Normal 2 4 11 2 4" xfId="1649"/>
    <cellStyle name="Normal 2 4 11 3" xfId="1650"/>
    <cellStyle name="Normal 2 4 11 3 2" xfId="1651"/>
    <cellStyle name="Normal 2 4 11 3 3" xfId="1652"/>
    <cellStyle name="Normal 2 4 11 4" xfId="1653"/>
    <cellStyle name="Normal 2 4 11 5" xfId="1654"/>
    <cellStyle name="Normal 2 4 12" xfId="1655"/>
    <cellStyle name="Normal 2 4 12 2" xfId="1656"/>
    <cellStyle name="Normal 2 4 12 2 2" xfId="1657"/>
    <cellStyle name="Normal 2 4 12 2 2 2" xfId="1658"/>
    <cellStyle name="Normal 2 4 12 2 2 3" xfId="1659"/>
    <cellStyle name="Normal 2 4 12 2 3" xfId="1660"/>
    <cellStyle name="Normal 2 4 12 2 4" xfId="1661"/>
    <cellStyle name="Normal 2 4 12 3" xfId="1662"/>
    <cellStyle name="Normal 2 4 12 3 2" xfId="1663"/>
    <cellStyle name="Normal 2 4 12 3 3" xfId="1664"/>
    <cellStyle name="Normal 2 4 12 4" xfId="1665"/>
    <cellStyle name="Normal 2 4 12 5" xfId="1666"/>
    <cellStyle name="Normal 2 4 13" xfId="1667"/>
    <cellStyle name="Normal 2 4 13 2" xfId="1668"/>
    <cellStyle name="Normal 2 4 13 2 2" xfId="1669"/>
    <cellStyle name="Normal 2 4 13 2 2 2" xfId="1670"/>
    <cellStyle name="Normal 2 4 13 2 2 3" xfId="1671"/>
    <cellStyle name="Normal 2 4 13 2 3" xfId="1672"/>
    <cellStyle name="Normal 2 4 13 2 4" xfId="1673"/>
    <cellStyle name="Normal 2 4 13 3" xfId="1674"/>
    <cellStyle name="Normal 2 4 13 3 2" xfId="1675"/>
    <cellStyle name="Normal 2 4 13 3 3" xfId="1676"/>
    <cellStyle name="Normal 2 4 13 4" xfId="1677"/>
    <cellStyle name="Normal 2 4 13 5" xfId="1678"/>
    <cellStyle name="Normal 2 4 14" xfId="1679"/>
    <cellStyle name="Normal 2 4 14 2" xfId="1680"/>
    <cellStyle name="Normal 2 4 14 2 2" xfId="1681"/>
    <cellStyle name="Normal 2 4 14 2 2 2" xfId="1682"/>
    <cellStyle name="Normal 2 4 14 2 2 3" xfId="1683"/>
    <cellStyle name="Normal 2 4 14 2 3" xfId="1684"/>
    <cellStyle name="Normal 2 4 14 2 4" xfId="1685"/>
    <cellStyle name="Normal 2 4 14 3" xfId="1686"/>
    <cellStyle name="Normal 2 4 14 3 2" xfId="1687"/>
    <cellStyle name="Normal 2 4 14 3 3" xfId="1688"/>
    <cellStyle name="Normal 2 4 14 4" xfId="1689"/>
    <cellStyle name="Normal 2 4 14 5" xfId="1690"/>
    <cellStyle name="Normal 2 4 15" xfId="1691"/>
    <cellStyle name="Normal 2 4 15 2" xfId="1692"/>
    <cellStyle name="Normal 2 4 15 2 2" xfId="1693"/>
    <cellStyle name="Normal 2 4 15 2 2 2" xfId="1694"/>
    <cellStyle name="Normal 2 4 15 2 2 3" xfId="1695"/>
    <cellStyle name="Normal 2 4 15 2 3" xfId="1696"/>
    <cellStyle name="Normal 2 4 15 2 4" xfId="1697"/>
    <cellStyle name="Normal 2 4 15 3" xfId="1698"/>
    <cellStyle name="Normal 2 4 15 3 2" xfId="1699"/>
    <cellStyle name="Normal 2 4 15 3 3" xfId="1700"/>
    <cellStyle name="Normal 2 4 15 4" xfId="1701"/>
    <cellStyle name="Normal 2 4 15 5" xfId="1702"/>
    <cellStyle name="Normal 2 4 16" xfId="1703"/>
    <cellStyle name="Normal 2 4 16 2" xfId="1704"/>
    <cellStyle name="Normal 2 4 16 2 2" xfId="1705"/>
    <cellStyle name="Normal 2 4 16 2 3" xfId="1706"/>
    <cellStyle name="Normal 2 4 16 3" xfId="1707"/>
    <cellStyle name="Normal 2 4 16 4" xfId="1708"/>
    <cellStyle name="Normal 2 4 17" xfId="1709"/>
    <cellStyle name="Normal 2 4 17 2" xfId="1710"/>
    <cellStyle name="Normal 2 4 17 3" xfId="1711"/>
    <cellStyle name="Normal 2 4 18" xfId="1712"/>
    <cellStyle name="Normal 2 4 18 2" xfId="1713"/>
    <cellStyle name="Normal 2 4 19" xfId="1714"/>
    <cellStyle name="Normal 2 4 2" xfId="1715"/>
    <cellStyle name="Normal 2 4 2 10" xfId="1716"/>
    <cellStyle name="Normal 2 4 2 2" xfId="1717"/>
    <cellStyle name="Normal 2 4 2 2 2" xfId="1718"/>
    <cellStyle name="Normal 2 4 2 2 2 2" xfId="1719"/>
    <cellStyle name="Normal 2 4 2 2 2 2 2" xfId="1720"/>
    <cellStyle name="Normal 2 4 2 2 2 2 2 2" xfId="1721"/>
    <cellStyle name="Normal 2 4 2 2 2 2 2 2 2" xfId="1722"/>
    <cellStyle name="Normal 2 4 2 2 2 2 2 2 3" xfId="1723"/>
    <cellStyle name="Normal 2 4 2 2 2 2 2 3" xfId="1724"/>
    <cellStyle name="Normal 2 4 2 2 2 2 2 4" xfId="1725"/>
    <cellStyle name="Normal 2 4 2 2 2 2 3" xfId="1726"/>
    <cellStyle name="Normal 2 4 2 2 2 2 3 2" xfId="1727"/>
    <cellStyle name="Normal 2 4 2 2 2 2 3 3" xfId="1728"/>
    <cellStyle name="Normal 2 4 2 2 2 2 4" xfId="1729"/>
    <cellStyle name="Normal 2 4 2 2 2 2 5" xfId="1730"/>
    <cellStyle name="Normal 2 4 2 2 2 3" xfId="1731"/>
    <cellStyle name="Normal 2 4 2 2 2 3 2" xfId="1732"/>
    <cellStyle name="Normal 2 4 2 2 2 3 2 2" xfId="1733"/>
    <cellStyle name="Normal 2 4 2 2 2 3 2 2 2" xfId="1734"/>
    <cellStyle name="Normal 2 4 2 2 2 3 2 2 3" xfId="1735"/>
    <cellStyle name="Normal 2 4 2 2 2 3 2 3" xfId="1736"/>
    <cellStyle name="Normal 2 4 2 2 2 3 2 4" xfId="1737"/>
    <cellStyle name="Normal 2 4 2 2 2 3 3" xfId="1738"/>
    <cellStyle name="Normal 2 4 2 2 2 3 3 2" xfId="1739"/>
    <cellStyle name="Normal 2 4 2 2 2 3 3 3" xfId="1740"/>
    <cellStyle name="Normal 2 4 2 2 2 3 4" xfId="1741"/>
    <cellStyle name="Normal 2 4 2 2 2 3 5" xfId="1742"/>
    <cellStyle name="Normal 2 4 2 2 2 4" xfId="1743"/>
    <cellStyle name="Normal 2 4 2 2 2 4 2" xfId="1744"/>
    <cellStyle name="Normal 2 4 2 2 2 4 2 2" xfId="1745"/>
    <cellStyle name="Normal 2 4 2 2 2 4 2 3" xfId="1746"/>
    <cellStyle name="Normal 2 4 2 2 2 4 3" xfId="1747"/>
    <cellStyle name="Normal 2 4 2 2 2 4 4" xfId="1748"/>
    <cellStyle name="Normal 2 4 2 2 2 5" xfId="1749"/>
    <cellStyle name="Normal 2 4 2 2 2 5 2" xfId="1750"/>
    <cellStyle name="Normal 2 4 2 2 2 5 3" xfId="1751"/>
    <cellStyle name="Normal 2 4 2 2 2 6" xfId="1752"/>
    <cellStyle name="Normal 2 4 2 2 2 7" xfId="1753"/>
    <cellStyle name="Normal 2 4 2 2 3" xfId="1754"/>
    <cellStyle name="Normal 2 4 2 2 3 2" xfId="1755"/>
    <cellStyle name="Normal 2 4 2 2 3 2 2" xfId="1756"/>
    <cellStyle name="Normal 2 4 2 2 3 2 2 2" xfId="1757"/>
    <cellStyle name="Normal 2 4 2 2 3 2 2 2 2" xfId="1758"/>
    <cellStyle name="Normal 2 4 2 2 3 2 2 2 3" xfId="1759"/>
    <cellStyle name="Normal 2 4 2 2 3 2 2 3" xfId="1760"/>
    <cellStyle name="Normal 2 4 2 2 3 2 2 4" xfId="1761"/>
    <cellStyle name="Normal 2 4 2 2 3 2 3" xfId="1762"/>
    <cellStyle name="Normal 2 4 2 2 3 2 3 2" xfId="1763"/>
    <cellStyle name="Normal 2 4 2 2 3 2 3 3" xfId="1764"/>
    <cellStyle name="Normal 2 4 2 2 3 2 4" xfId="1765"/>
    <cellStyle name="Normal 2 4 2 2 3 2 5" xfId="1766"/>
    <cellStyle name="Normal 2 4 2 2 3 3" xfId="1767"/>
    <cellStyle name="Normal 2 4 2 2 3 3 2" xfId="1768"/>
    <cellStyle name="Normal 2 4 2 2 3 3 2 2" xfId="1769"/>
    <cellStyle name="Normal 2 4 2 2 3 3 2 2 2" xfId="1770"/>
    <cellStyle name="Normal 2 4 2 2 3 3 2 2 3" xfId="1771"/>
    <cellStyle name="Normal 2 4 2 2 3 3 2 3" xfId="1772"/>
    <cellStyle name="Normal 2 4 2 2 3 3 2 4" xfId="1773"/>
    <cellStyle name="Normal 2 4 2 2 3 3 3" xfId="1774"/>
    <cellStyle name="Normal 2 4 2 2 3 3 3 2" xfId="1775"/>
    <cellStyle name="Normal 2 4 2 2 3 3 3 3" xfId="1776"/>
    <cellStyle name="Normal 2 4 2 2 3 3 4" xfId="1777"/>
    <cellStyle name="Normal 2 4 2 2 3 3 5" xfId="1778"/>
    <cellStyle name="Normal 2 4 2 2 3 4" xfId="1779"/>
    <cellStyle name="Normal 2 4 2 2 3 4 2" xfId="1780"/>
    <cellStyle name="Normal 2 4 2 2 3 4 2 2" xfId="1781"/>
    <cellStyle name="Normal 2 4 2 2 3 4 2 3" xfId="1782"/>
    <cellStyle name="Normal 2 4 2 2 3 4 3" xfId="1783"/>
    <cellStyle name="Normal 2 4 2 2 3 4 4" xfId="1784"/>
    <cellStyle name="Normal 2 4 2 2 3 5" xfId="1785"/>
    <cellStyle name="Normal 2 4 2 2 3 5 2" xfId="1786"/>
    <cellStyle name="Normal 2 4 2 2 3 5 3" xfId="1787"/>
    <cellStyle name="Normal 2 4 2 2 3 6" xfId="1788"/>
    <cellStyle name="Normal 2 4 2 2 3 7" xfId="1789"/>
    <cellStyle name="Normal 2 4 2 2 4" xfId="1790"/>
    <cellStyle name="Normal 2 4 2 2 4 2" xfId="1791"/>
    <cellStyle name="Normal 2 4 2 2 4 2 2" xfId="1792"/>
    <cellStyle name="Normal 2 4 2 2 4 2 2 2" xfId="1793"/>
    <cellStyle name="Normal 2 4 2 2 4 2 2 3" xfId="1794"/>
    <cellStyle name="Normal 2 4 2 2 4 2 3" xfId="1795"/>
    <cellStyle name="Normal 2 4 2 2 4 2 4" xfId="1796"/>
    <cellStyle name="Normal 2 4 2 2 4 3" xfId="1797"/>
    <cellStyle name="Normal 2 4 2 2 4 3 2" xfId="1798"/>
    <cellStyle name="Normal 2 4 2 2 4 3 3" xfId="1799"/>
    <cellStyle name="Normal 2 4 2 2 4 4" xfId="1800"/>
    <cellStyle name="Normal 2 4 2 2 4 5" xfId="1801"/>
    <cellStyle name="Normal 2 4 2 2 5" xfId="1802"/>
    <cellStyle name="Normal 2 4 2 2 5 2" xfId="1803"/>
    <cellStyle name="Normal 2 4 2 2 5 2 2" xfId="1804"/>
    <cellStyle name="Normal 2 4 2 2 5 2 2 2" xfId="1805"/>
    <cellStyle name="Normal 2 4 2 2 5 2 2 3" xfId="1806"/>
    <cellStyle name="Normal 2 4 2 2 5 2 3" xfId="1807"/>
    <cellStyle name="Normal 2 4 2 2 5 2 4" xfId="1808"/>
    <cellStyle name="Normal 2 4 2 2 5 3" xfId="1809"/>
    <cellStyle name="Normal 2 4 2 2 5 3 2" xfId="1810"/>
    <cellStyle name="Normal 2 4 2 2 5 3 3" xfId="1811"/>
    <cellStyle name="Normal 2 4 2 2 5 4" xfId="1812"/>
    <cellStyle name="Normal 2 4 2 2 5 5" xfId="1813"/>
    <cellStyle name="Normal 2 4 2 2 6" xfId="1814"/>
    <cellStyle name="Normal 2 4 2 2 6 2" xfId="1815"/>
    <cellStyle name="Normal 2 4 2 2 6 2 2" xfId="1816"/>
    <cellStyle name="Normal 2 4 2 2 6 2 3" xfId="1817"/>
    <cellStyle name="Normal 2 4 2 2 6 3" xfId="1818"/>
    <cellStyle name="Normal 2 4 2 2 6 4" xfId="1819"/>
    <cellStyle name="Normal 2 4 2 2 7" xfId="1820"/>
    <cellStyle name="Normal 2 4 2 2 7 2" xfId="1821"/>
    <cellStyle name="Normal 2 4 2 2 7 3" xfId="1822"/>
    <cellStyle name="Normal 2 4 2 2 8" xfId="1823"/>
    <cellStyle name="Normal 2 4 2 2 9" xfId="1824"/>
    <cellStyle name="Normal 2 4 2 3" xfId="1825"/>
    <cellStyle name="Normal 2 4 2 3 2" xfId="1826"/>
    <cellStyle name="Normal 2 4 2 3 2 2" xfId="1827"/>
    <cellStyle name="Normal 2 4 2 3 2 2 2" xfId="1828"/>
    <cellStyle name="Normal 2 4 2 3 2 2 2 2" xfId="1829"/>
    <cellStyle name="Normal 2 4 2 3 2 2 2 3" xfId="1830"/>
    <cellStyle name="Normal 2 4 2 3 2 2 3" xfId="1831"/>
    <cellStyle name="Normal 2 4 2 3 2 2 4" xfId="1832"/>
    <cellStyle name="Normal 2 4 2 3 2 3" xfId="1833"/>
    <cellStyle name="Normal 2 4 2 3 2 3 2" xfId="1834"/>
    <cellStyle name="Normal 2 4 2 3 2 3 3" xfId="1835"/>
    <cellStyle name="Normal 2 4 2 3 2 4" xfId="1836"/>
    <cellStyle name="Normal 2 4 2 3 2 5" xfId="1837"/>
    <cellStyle name="Normal 2 4 2 3 3" xfId="1838"/>
    <cellStyle name="Normal 2 4 2 3 3 2" xfId="1839"/>
    <cellStyle name="Normal 2 4 2 3 3 2 2" xfId="1840"/>
    <cellStyle name="Normal 2 4 2 3 3 2 2 2" xfId="1841"/>
    <cellStyle name="Normal 2 4 2 3 3 2 2 3" xfId="1842"/>
    <cellStyle name="Normal 2 4 2 3 3 2 3" xfId="1843"/>
    <cellStyle name="Normal 2 4 2 3 3 2 4" xfId="1844"/>
    <cellStyle name="Normal 2 4 2 3 3 3" xfId="1845"/>
    <cellStyle name="Normal 2 4 2 3 3 3 2" xfId="1846"/>
    <cellStyle name="Normal 2 4 2 3 3 3 3" xfId="1847"/>
    <cellStyle name="Normal 2 4 2 3 3 4" xfId="1848"/>
    <cellStyle name="Normal 2 4 2 3 3 5" xfId="1849"/>
    <cellStyle name="Normal 2 4 2 3 4" xfId="1850"/>
    <cellStyle name="Normal 2 4 2 3 4 2" xfId="1851"/>
    <cellStyle name="Normal 2 4 2 3 4 2 2" xfId="1852"/>
    <cellStyle name="Normal 2 4 2 3 4 2 3" xfId="1853"/>
    <cellStyle name="Normal 2 4 2 3 4 3" xfId="1854"/>
    <cellStyle name="Normal 2 4 2 3 4 4" xfId="1855"/>
    <cellStyle name="Normal 2 4 2 3 5" xfId="1856"/>
    <cellStyle name="Normal 2 4 2 3 5 2" xfId="1857"/>
    <cellStyle name="Normal 2 4 2 3 5 3" xfId="1858"/>
    <cellStyle name="Normal 2 4 2 3 6" xfId="1859"/>
    <cellStyle name="Normal 2 4 2 3 7" xfId="1860"/>
    <cellStyle name="Normal 2 4 2 4" xfId="1861"/>
    <cellStyle name="Normal 2 4 2 4 2" xfId="1862"/>
    <cellStyle name="Normal 2 4 2 4 2 2" xfId="1863"/>
    <cellStyle name="Normal 2 4 2 4 2 2 2" xfId="1864"/>
    <cellStyle name="Normal 2 4 2 4 2 2 2 2" xfId="1865"/>
    <cellStyle name="Normal 2 4 2 4 2 2 2 3" xfId="1866"/>
    <cellStyle name="Normal 2 4 2 4 2 2 3" xfId="1867"/>
    <cellStyle name="Normal 2 4 2 4 2 2 4" xfId="1868"/>
    <cellStyle name="Normal 2 4 2 4 2 3" xfId="1869"/>
    <cellStyle name="Normal 2 4 2 4 2 3 2" xfId="1870"/>
    <cellStyle name="Normal 2 4 2 4 2 3 3" xfId="1871"/>
    <cellStyle name="Normal 2 4 2 4 2 4" xfId="1872"/>
    <cellStyle name="Normal 2 4 2 4 2 5" xfId="1873"/>
    <cellStyle name="Normal 2 4 2 4 3" xfId="1874"/>
    <cellStyle name="Normal 2 4 2 4 3 2" xfId="1875"/>
    <cellStyle name="Normal 2 4 2 4 3 2 2" xfId="1876"/>
    <cellStyle name="Normal 2 4 2 4 3 2 2 2" xfId="1877"/>
    <cellStyle name="Normal 2 4 2 4 3 2 2 3" xfId="1878"/>
    <cellStyle name="Normal 2 4 2 4 3 2 3" xfId="1879"/>
    <cellStyle name="Normal 2 4 2 4 3 2 4" xfId="1880"/>
    <cellStyle name="Normal 2 4 2 4 3 3" xfId="1881"/>
    <cellStyle name="Normal 2 4 2 4 3 3 2" xfId="1882"/>
    <cellStyle name="Normal 2 4 2 4 3 3 3" xfId="1883"/>
    <cellStyle name="Normal 2 4 2 4 3 4" xfId="1884"/>
    <cellStyle name="Normal 2 4 2 4 3 5" xfId="1885"/>
    <cellStyle name="Normal 2 4 2 4 4" xfId="1886"/>
    <cellStyle name="Normal 2 4 2 4 4 2" xfId="1887"/>
    <cellStyle name="Normal 2 4 2 4 4 2 2" xfId="1888"/>
    <cellStyle name="Normal 2 4 2 4 4 2 3" xfId="1889"/>
    <cellStyle name="Normal 2 4 2 4 4 3" xfId="1890"/>
    <cellStyle name="Normal 2 4 2 4 4 4" xfId="1891"/>
    <cellStyle name="Normal 2 4 2 4 5" xfId="1892"/>
    <cellStyle name="Normal 2 4 2 4 5 2" xfId="1893"/>
    <cellStyle name="Normal 2 4 2 4 5 3" xfId="1894"/>
    <cellStyle name="Normal 2 4 2 4 6" xfId="1895"/>
    <cellStyle name="Normal 2 4 2 4 7" xfId="1896"/>
    <cellStyle name="Normal 2 4 2 5" xfId="1897"/>
    <cellStyle name="Normal 2 4 2 5 2" xfId="1898"/>
    <cellStyle name="Normal 2 4 2 5 2 2" xfId="1899"/>
    <cellStyle name="Normal 2 4 2 5 2 2 2" xfId="1900"/>
    <cellStyle name="Normal 2 4 2 5 2 2 3" xfId="1901"/>
    <cellStyle name="Normal 2 4 2 5 2 3" xfId="1902"/>
    <cellStyle name="Normal 2 4 2 5 2 4" xfId="1903"/>
    <cellStyle name="Normal 2 4 2 5 3" xfId="1904"/>
    <cellStyle name="Normal 2 4 2 5 3 2" xfId="1905"/>
    <cellStyle name="Normal 2 4 2 5 3 3" xfId="1906"/>
    <cellStyle name="Normal 2 4 2 5 4" xfId="1907"/>
    <cellStyle name="Normal 2 4 2 5 5" xfId="1908"/>
    <cellStyle name="Normal 2 4 2 6" xfId="1909"/>
    <cellStyle name="Normal 2 4 2 6 2" xfId="1910"/>
    <cellStyle name="Normal 2 4 2 6 2 2" xfId="1911"/>
    <cellStyle name="Normal 2 4 2 6 2 2 2" xfId="1912"/>
    <cellStyle name="Normal 2 4 2 6 2 2 3" xfId="1913"/>
    <cellStyle name="Normal 2 4 2 6 2 3" xfId="1914"/>
    <cellStyle name="Normal 2 4 2 6 2 4" xfId="1915"/>
    <cellStyle name="Normal 2 4 2 6 3" xfId="1916"/>
    <cellStyle name="Normal 2 4 2 6 3 2" xfId="1917"/>
    <cellStyle name="Normal 2 4 2 6 3 3" xfId="1918"/>
    <cellStyle name="Normal 2 4 2 6 4" xfId="1919"/>
    <cellStyle name="Normal 2 4 2 6 5" xfId="1920"/>
    <cellStyle name="Normal 2 4 2 7" xfId="1921"/>
    <cellStyle name="Normal 2 4 2 7 2" xfId="1922"/>
    <cellStyle name="Normal 2 4 2 7 2 2" xfId="1923"/>
    <cellStyle name="Normal 2 4 2 7 2 3" xfId="1924"/>
    <cellStyle name="Normal 2 4 2 7 3" xfId="1925"/>
    <cellStyle name="Normal 2 4 2 7 4" xfId="1926"/>
    <cellStyle name="Normal 2 4 2 8" xfId="1927"/>
    <cellStyle name="Normal 2 4 2 8 2" xfId="1928"/>
    <cellStyle name="Normal 2 4 2 8 3" xfId="1929"/>
    <cellStyle name="Normal 2 4 2 9" xfId="1930"/>
    <cellStyle name="Normal 2 4 3" xfId="1931"/>
    <cellStyle name="Normal 2 4 3 2" xfId="1932"/>
    <cellStyle name="Normal 2 4 3 2 2" xfId="1933"/>
    <cellStyle name="Normal 2 4 3 2 2 2" xfId="1934"/>
    <cellStyle name="Normal 2 4 3 2 2 2 2" xfId="1935"/>
    <cellStyle name="Normal 2 4 3 2 2 2 2 2" xfId="1936"/>
    <cellStyle name="Normal 2 4 3 2 2 2 2 3" xfId="1937"/>
    <cellStyle name="Normal 2 4 3 2 2 2 3" xfId="1938"/>
    <cellStyle name="Normal 2 4 3 2 2 2 4" xfId="1939"/>
    <cellStyle name="Normal 2 4 3 2 2 3" xfId="1940"/>
    <cellStyle name="Normal 2 4 3 2 2 3 2" xfId="1941"/>
    <cellStyle name="Normal 2 4 3 2 2 3 3" xfId="1942"/>
    <cellStyle name="Normal 2 4 3 2 2 4" xfId="1943"/>
    <cellStyle name="Normal 2 4 3 2 2 5" xfId="1944"/>
    <cellStyle name="Normal 2 4 3 2 3" xfId="1945"/>
    <cellStyle name="Normal 2 4 3 2 3 2" xfId="1946"/>
    <cellStyle name="Normal 2 4 3 2 3 2 2" xfId="1947"/>
    <cellStyle name="Normal 2 4 3 2 3 2 2 2" xfId="1948"/>
    <cellStyle name="Normal 2 4 3 2 3 2 2 3" xfId="1949"/>
    <cellStyle name="Normal 2 4 3 2 3 2 3" xfId="1950"/>
    <cellStyle name="Normal 2 4 3 2 3 2 4" xfId="1951"/>
    <cellStyle name="Normal 2 4 3 2 3 3" xfId="1952"/>
    <cellStyle name="Normal 2 4 3 2 3 3 2" xfId="1953"/>
    <cellStyle name="Normal 2 4 3 2 3 3 3" xfId="1954"/>
    <cellStyle name="Normal 2 4 3 2 3 4" xfId="1955"/>
    <cellStyle name="Normal 2 4 3 2 3 5" xfId="1956"/>
    <cellStyle name="Normal 2 4 3 2 4" xfId="1957"/>
    <cellStyle name="Normal 2 4 3 2 4 2" xfId="1958"/>
    <cellStyle name="Normal 2 4 3 2 4 2 2" xfId="1959"/>
    <cellStyle name="Normal 2 4 3 2 4 2 3" xfId="1960"/>
    <cellStyle name="Normal 2 4 3 2 4 3" xfId="1961"/>
    <cellStyle name="Normal 2 4 3 2 4 4" xfId="1962"/>
    <cellStyle name="Normal 2 4 3 2 5" xfId="1963"/>
    <cellStyle name="Normal 2 4 3 2 5 2" xfId="1964"/>
    <cellStyle name="Normal 2 4 3 2 5 3" xfId="1965"/>
    <cellStyle name="Normal 2 4 3 2 6" xfId="1966"/>
    <cellStyle name="Normal 2 4 3 2 7" xfId="1967"/>
    <cellStyle name="Normal 2 4 3 3" xfId="1968"/>
    <cellStyle name="Normal 2 4 3 3 2" xfId="1969"/>
    <cellStyle name="Normal 2 4 3 3 2 2" xfId="1970"/>
    <cellStyle name="Normal 2 4 3 3 2 2 2" xfId="1971"/>
    <cellStyle name="Normal 2 4 3 3 2 2 2 2" xfId="1972"/>
    <cellStyle name="Normal 2 4 3 3 2 2 2 3" xfId="1973"/>
    <cellStyle name="Normal 2 4 3 3 2 2 3" xfId="1974"/>
    <cellStyle name="Normal 2 4 3 3 2 2 4" xfId="1975"/>
    <cellStyle name="Normal 2 4 3 3 2 3" xfId="1976"/>
    <cellStyle name="Normal 2 4 3 3 2 3 2" xfId="1977"/>
    <cellStyle name="Normal 2 4 3 3 2 3 3" xfId="1978"/>
    <cellStyle name="Normal 2 4 3 3 2 4" xfId="1979"/>
    <cellStyle name="Normal 2 4 3 3 2 5" xfId="1980"/>
    <cellStyle name="Normal 2 4 3 3 3" xfId="1981"/>
    <cellStyle name="Normal 2 4 3 3 3 2" xfId="1982"/>
    <cellStyle name="Normal 2 4 3 3 3 2 2" xfId="1983"/>
    <cellStyle name="Normal 2 4 3 3 3 2 2 2" xfId="1984"/>
    <cellStyle name="Normal 2 4 3 3 3 2 2 3" xfId="1985"/>
    <cellStyle name="Normal 2 4 3 3 3 2 3" xfId="1986"/>
    <cellStyle name="Normal 2 4 3 3 3 2 4" xfId="1987"/>
    <cellStyle name="Normal 2 4 3 3 3 3" xfId="1988"/>
    <cellStyle name="Normal 2 4 3 3 3 3 2" xfId="1989"/>
    <cellStyle name="Normal 2 4 3 3 3 3 3" xfId="1990"/>
    <cellStyle name="Normal 2 4 3 3 3 4" xfId="1991"/>
    <cellStyle name="Normal 2 4 3 3 3 5" xfId="1992"/>
    <cellStyle name="Normal 2 4 3 3 4" xfId="1993"/>
    <cellStyle name="Normal 2 4 3 3 4 2" xfId="1994"/>
    <cellStyle name="Normal 2 4 3 3 4 2 2" xfId="1995"/>
    <cellStyle name="Normal 2 4 3 3 4 2 3" xfId="1996"/>
    <cellStyle name="Normal 2 4 3 3 4 3" xfId="1997"/>
    <cellStyle name="Normal 2 4 3 3 4 4" xfId="1998"/>
    <cellStyle name="Normal 2 4 3 3 5" xfId="1999"/>
    <cellStyle name="Normal 2 4 3 3 5 2" xfId="2000"/>
    <cellStyle name="Normal 2 4 3 3 5 3" xfId="2001"/>
    <cellStyle name="Normal 2 4 3 3 6" xfId="2002"/>
    <cellStyle name="Normal 2 4 3 3 7" xfId="2003"/>
    <cellStyle name="Normal 2 4 3 4" xfId="2004"/>
    <cellStyle name="Normal 2 4 3 4 2" xfId="2005"/>
    <cellStyle name="Normal 2 4 3 4 2 2" xfId="2006"/>
    <cellStyle name="Normal 2 4 3 4 2 2 2" xfId="2007"/>
    <cellStyle name="Normal 2 4 3 4 2 2 3" xfId="2008"/>
    <cellStyle name="Normal 2 4 3 4 2 3" xfId="2009"/>
    <cellStyle name="Normal 2 4 3 4 2 4" xfId="2010"/>
    <cellStyle name="Normal 2 4 3 4 3" xfId="2011"/>
    <cellStyle name="Normal 2 4 3 4 3 2" xfId="2012"/>
    <cellStyle name="Normal 2 4 3 4 3 3" xfId="2013"/>
    <cellStyle name="Normal 2 4 3 4 4" xfId="2014"/>
    <cellStyle name="Normal 2 4 3 4 5" xfId="2015"/>
    <cellStyle name="Normal 2 4 3 5" xfId="2016"/>
    <cellStyle name="Normal 2 4 3 5 2" xfId="2017"/>
    <cellStyle name="Normal 2 4 3 5 2 2" xfId="2018"/>
    <cellStyle name="Normal 2 4 3 5 2 2 2" xfId="2019"/>
    <cellStyle name="Normal 2 4 3 5 2 2 3" xfId="2020"/>
    <cellStyle name="Normal 2 4 3 5 2 3" xfId="2021"/>
    <cellStyle name="Normal 2 4 3 5 2 4" xfId="2022"/>
    <cellStyle name="Normal 2 4 3 5 3" xfId="2023"/>
    <cellStyle name="Normal 2 4 3 5 3 2" xfId="2024"/>
    <cellStyle name="Normal 2 4 3 5 3 3" xfId="2025"/>
    <cellStyle name="Normal 2 4 3 5 4" xfId="2026"/>
    <cellStyle name="Normal 2 4 3 5 5" xfId="2027"/>
    <cellStyle name="Normal 2 4 3 6" xfId="2028"/>
    <cellStyle name="Normal 2 4 3 6 2" xfId="2029"/>
    <cellStyle name="Normal 2 4 3 6 2 2" xfId="2030"/>
    <cellStyle name="Normal 2 4 3 6 2 3" xfId="2031"/>
    <cellStyle name="Normal 2 4 3 6 3" xfId="2032"/>
    <cellStyle name="Normal 2 4 3 6 4" xfId="2033"/>
    <cellStyle name="Normal 2 4 3 7" xfId="2034"/>
    <cellStyle name="Normal 2 4 3 7 2" xfId="2035"/>
    <cellStyle name="Normal 2 4 3 7 3" xfId="2036"/>
    <cellStyle name="Normal 2 4 3 8" xfId="2037"/>
    <cellStyle name="Normal 2 4 3 9" xfId="2038"/>
    <cellStyle name="Normal 2 4 4" xfId="2039"/>
    <cellStyle name="Normal 2 4 4 2" xfId="2040"/>
    <cellStyle name="Normal 2 4 4 2 2" xfId="2041"/>
    <cellStyle name="Normal 2 4 4 2 2 2" xfId="2042"/>
    <cellStyle name="Normal 2 4 4 2 2 2 2" xfId="2043"/>
    <cellStyle name="Normal 2 4 4 2 2 2 2 2" xfId="2044"/>
    <cellStyle name="Normal 2 4 4 2 2 2 2 3" xfId="2045"/>
    <cellStyle name="Normal 2 4 4 2 2 2 3" xfId="2046"/>
    <cellStyle name="Normal 2 4 4 2 2 2 4" xfId="2047"/>
    <cellStyle name="Normal 2 4 4 2 2 3" xfId="2048"/>
    <cellStyle name="Normal 2 4 4 2 2 3 2" xfId="2049"/>
    <cellStyle name="Normal 2 4 4 2 2 3 3" xfId="2050"/>
    <cellStyle name="Normal 2 4 4 2 2 4" xfId="2051"/>
    <cellStyle name="Normal 2 4 4 2 2 5" xfId="2052"/>
    <cellStyle name="Normal 2 4 4 2 3" xfId="2053"/>
    <cellStyle name="Normal 2 4 4 2 3 2" xfId="2054"/>
    <cellStyle name="Normal 2 4 4 2 3 2 2" xfId="2055"/>
    <cellStyle name="Normal 2 4 4 2 3 2 2 2" xfId="2056"/>
    <cellStyle name="Normal 2 4 4 2 3 2 2 3" xfId="2057"/>
    <cellStyle name="Normal 2 4 4 2 3 2 3" xfId="2058"/>
    <cellStyle name="Normal 2 4 4 2 3 2 4" xfId="2059"/>
    <cellStyle name="Normal 2 4 4 2 3 3" xfId="2060"/>
    <cellStyle name="Normal 2 4 4 2 3 3 2" xfId="2061"/>
    <cellStyle name="Normal 2 4 4 2 3 3 3" xfId="2062"/>
    <cellStyle name="Normal 2 4 4 2 3 4" xfId="2063"/>
    <cellStyle name="Normal 2 4 4 2 3 5" xfId="2064"/>
    <cellStyle name="Normal 2 4 4 2 4" xfId="2065"/>
    <cellStyle name="Normal 2 4 4 2 4 2" xfId="2066"/>
    <cellStyle name="Normal 2 4 4 2 4 2 2" xfId="2067"/>
    <cellStyle name="Normal 2 4 4 2 4 2 3" xfId="2068"/>
    <cellStyle name="Normal 2 4 4 2 4 3" xfId="2069"/>
    <cellStyle name="Normal 2 4 4 2 4 4" xfId="2070"/>
    <cellStyle name="Normal 2 4 4 2 5" xfId="2071"/>
    <cellStyle name="Normal 2 4 4 2 5 2" xfId="2072"/>
    <cellStyle name="Normal 2 4 4 2 5 3" xfId="2073"/>
    <cellStyle name="Normal 2 4 4 2 6" xfId="2074"/>
    <cellStyle name="Normal 2 4 4 2 7" xfId="2075"/>
    <cellStyle name="Normal 2 4 4 3" xfId="2076"/>
    <cellStyle name="Normal 2 4 4 3 2" xfId="2077"/>
    <cellStyle name="Normal 2 4 4 3 2 2" xfId="2078"/>
    <cellStyle name="Normal 2 4 4 3 2 2 2" xfId="2079"/>
    <cellStyle name="Normal 2 4 4 3 2 2 2 2" xfId="2080"/>
    <cellStyle name="Normal 2 4 4 3 2 2 2 3" xfId="2081"/>
    <cellStyle name="Normal 2 4 4 3 2 2 3" xfId="2082"/>
    <cellStyle name="Normal 2 4 4 3 2 2 4" xfId="2083"/>
    <cellStyle name="Normal 2 4 4 3 2 3" xfId="2084"/>
    <cellStyle name="Normal 2 4 4 3 2 3 2" xfId="2085"/>
    <cellStyle name="Normal 2 4 4 3 2 3 3" xfId="2086"/>
    <cellStyle name="Normal 2 4 4 3 2 4" xfId="2087"/>
    <cellStyle name="Normal 2 4 4 3 2 5" xfId="2088"/>
    <cellStyle name="Normal 2 4 4 3 3" xfId="2089"/>
    <cellStyle name="Normal 2 4 4 3 3 2" xfId="2090"/>
    <cellStyle name="Normal 2 4 4 3 3 2 2" xfId="2091"/>
    <cellStyle name="Normal 2 4 4 3 3 2 2 2" xfId="2092"/>
    <cellStyle name="Normal 2 4 4 3 3 2 2 3" xfId="2093"/>
    <cellStyle name="Normal 2 4 4 3 3 2 3" xfId="2094"/>
    <cellStyle name="Normal 2 4 4 3 3 2 4" xfId="2095"/>
    <cellStyle name="Normal 2 4 4 3 3 3" xfId="2096"/>
    <cellStyle name="Normal 2 4 4 3 3 3 2" xfId="2097"/>
    <cellStyle name="Normal 2 4 4 3 3 3 3" xfId="2098"/>
    <cellStyle name="Normal 2 4 4 3 3 4" xfId="2099"/>
    <cellStyle name="Normal 2 4 4 3 3 5" xfId="2100"/>
    <cellStyle name="Normal 2 4 4 3 4" xfId="2101"/>
    <cellStyle name="Normal 2 4 4 3 4 2" xfId="2102"/>
    <cellStyle name="Normal 2 4 4 3 4 2 2" xfId="2103"/>
    <cellStyle name="Normal 2 4 4 3 4 2 3" xfId="2104"/>
    <cellStyle name="Normal 2 4 4 3 4 3" xfId="2105"/>
    <cellStyle name="Normal 2 4 4 3 4 4" xfId="2106"/>
    <cellStyle name="Normal 2 4 4 3 5" xfId="2107"/>
    <cellStyle name="Normal 2 4 4 3 5 2" xfId="2108"/>
    <cellStyle name="Normal 2 4 4 3 5 3" xfId="2109"/>
    <cellStyle name="Normal 2 4 4 3 6" xfId="2110"/>
    <cellStyle name="Normal 2 4 4 3 7" xfId="2111"/>
    <cellStyle name="Normal 2 4 4 4" xfId="2112"/>
    <cellStyle name="Normal 2 4 4 4 2" xfId="2113"/>
    <cellStyle name="Normal 2 4 4 4 2 2" xfId="2114"/>
    <cellStyle name="Normal 2 4 4 4 2 2 2" xfId="2115"/>
    <cellStyle name="Normal 2 4 4 4 2 2 3" xfId="2116"/>
    <cellStyle name="Normal 2 4 4 4 2 3" xfId="2117"/>
    <cellStyle name="Normal 2 4 4 4 2 4" xfId="2118"/>
    <cellStyle name="Normal 2 4 4 4 3" xfId="2119"/>
    <cellStyle name="Normal 2 4 4 4 3 2" xfId="2120"/>
    <cellStyle name="Normal 2 4 4 4 3 3" xfId="2121"/>
    <cellStyle name="Normal 2 4 4 4 4" xfId="2122"/>
    <cellStyle name="Normal 2 4 4 4 5" xfId="2123"/>
    <cellStyle name="Normal 2 4 4 5" xfId="2124"/>
    <cellStyle name="Normal 2 4 4 5 2" xfId="2125"/>
    <cellStyle name="Normal 2 4 4 5 2 2" xfId="2126"/>
    <cellStyle name="Normal 2 4 4 5 2 2 2" xfId="2127"/>
    <cellStyle name="Normal 2 4 4 5 2 2 3" xfId="2128"/>
    <cellStyle name="Normal 2 4 4 5 2 3" xfId="2129"/>
    <cellStyle name="Normal 2 4 4 5 2 4" xfId="2130"/>
    <cellStyle name="Normal 2 4 4 5 3" xfId="2131"/>
    <cellStyle name="Normal 2 4 4 5 3 2" xfId="2132"/>
    <cellStyle name="Normal 2 4 4 5 3 3" xfId="2133"/>
    <cellStyle name="Normal 2 4 4 5 4" xfId="2134"/>
    <cellStyle name="Normal 2 4 4 5 5" xfId="2135"/>
    <cellStyle name="Normal 2 4 4 6" xfId="2136"/>
    <cellStyle name="Normal 2 4 4 6 2" xfId="2137"/>
    <cellStyle name="Normal 2 4 4 6 2 2" xfId="2138"/>
    <cellStyle name="Normal 2 4 4 6 2 3" xfId="2139"/>
    <cellStyle name="Normal 2 4 4 6 3" xfId="2140"/>
    <cellStyle name="Normal 2 4 4 6 4" xfId="2141"/>
    <cellStyle name="Normal 2 4 4 7" xfId="2142"/>
    <cellStyle name="Normal 2 4 4 7 2" xfId="2143"/>
    <cellStyle name="Normal 2 4 4 7 3" xfId="2144"/>
    <cellStyle name="Normal 2 4 4 8" xfId="2145"/>
    <cellStyle name="Normal 2 4 4 9" xfId="2146"/>
    <cellStyle name="Normal 2 4 5" xfId="2147"/>
    <cellStyle name="Normal 2 4 5 2" xfId="2148"/>
    <cellStyle name="Normal 2 4 5 2 2" xfId="2149"/>
    <cellStyle name="Normal 2 4 5 2 2 2" xfId="2150"/>
    <cellStyle name="Normal 2 4 5 2 2 2 2" xfId="2151"/>
    <cellStyle name="Normal 2 4 5 2 2 2 3" xfId="2152"/>
    <cellStyle name="Normal 2 4 5 2 2 3" xfId="2153"/>
    <cellStyle name="Normal 2 4 5 2 2 4" xfId="2154"/>
    <cellStyle name="Normal 2 4 5 2 3" xfId="2155"/>
    <cellStyle name="Normal 2 4 5 2 3 2" xfId="2156"/>
    <cellStyle name="Normal 2 4 5 2 3 3" xfId="2157"/>
    <cellStyle name="Normal 2 4 5 2 4" xfId="2158"/>
    <cellStyle name="Normal 2 4 5 2 5" xfId="2159"/>
    <cellStyle name="Normal 2 4 5 3" xfId="2160"/>
    <cellStyle name="Normal 2 4 5 3 2" xfId="2161"/>
    <cellStyle name="Normal 2 4 5 3 2 2" xfId="2162"/>
    <cellStyle name="Normal 2 4 5 3 2 2 2" xfId="2163"/>
    <cellStyle name="Normal 2 4 5 3 2 2 3" xfId="2164"/>
    <cellStyle name="Normal 2 4 5 3 2 3" xfId="2165"/>
    <cellStyle name="Normal 2 4 5 3 2 4" xfId="2166"/>
    <cellStyle name="Normal 2 4 5 3 3" xfId="2167"/>
    <cellStyle name="Normal 2 4 5 3 3 2" xfId="2168"/>
    <cellStyle name="Normal 2 4 5 3 3 3" xfId="2169"/>
    <cellStyle name="Normal 2 4 5 3 4" xfId="2170"/>
    <cellStyle name="Normal 2 4 5 3 5" xfId="2171"/>
    <cellStyle name="Normal 2 4 5 4" xfId="2172"/>
    <cellStyle name="Normal 2 4 5 4 2" xfId="2173"/>
    <cellStyle name="Normal 2 4 5 4 2 2" xfId="2174"/>
    <cellStyle name="Normal 2 4 5 4 2 3" xfId="2175"/>
    <cellStyle name="Normal 2 4 5 4 3" xfId="2176"/>
    <cellStyle name="Normal 2 4 5 4 4" xfId="2177"/>
    <cellStyle name="Normal 2 4 5 5" xfId="2178"/>
    <cellStyle name="Normal 2 4 5 5 2" xfId="2179"/>
    <cellStyle name="Normal 2 4 5 5 3" xfId="2180"/>
    <cellStyle name="Normal 2 4 5 6" xfId="2181"/>
    <cellStyle name="Normal 2 4 5 7" xfId="2182"/>
    <cellStyle name="Normal 2 4 6" xfId="2183"/>
    <cellStyle name="Normal 2 4 6 2" xfId="2184"/>
    <cellStyle name="Normal 2 4 6 2 2" xfId="2185"/>
    <cellStyle name="Normal 2 4 6 2 2 2" xfId="2186"/>
    <cellStyle name="Normal 2 4 6 2 2 2 2" xfId="2187"/>
    <cellStyle name="Normal 2 4 6 2 2 2 3" xfId="2188"/>
    <cellStyle name="Normal 2 4 6 2 2 3" xfId="2189"/>
    <cellStyle name="Normal 2 4 6 2 2 4" xfId="2190"/>
    <cellStyle name="Normal 2 4 6 2 3" xfId="2191"/>
    <cellStyle name="Normal 2 4 6 2 3 2" xfId="2192"/>
    <cellStyle name="Normal 2 4 6 2 3 3" xfId="2193"/>
    <cellStyle name="Normal 2 4 6 2 4" xfId="2194"/>
    <cellStyle name="Normal 2 4 6 2 5" xfId="2195"/>
    <cellStyle name="Normal 2 4 6 3" xfId="2196"/>
    <cellStyle name="Normal 2 4 6 3 2" xfId="2197"/>
    <cellStyle name="Normal 2 4 6 3 2 2" xfId="2198"/>
    <cellStyle name="Normal 2 4 6 3 2 2 2" xfId="2199"/>
    <cellStyle name="Normal 2 4 6 3 2 2 3" xfId="2200"/>
    <cellStyle name="Normal 2 4 6 3 2 3" xfId="2201"/>
    <cellStyle name="Normal 2 4 6 3 2 4" xfId="2202"/>
    <cellStyle name="Normal 2 4 6 3 3" xfId="2203"/>
    <cellStyle name="Normal 2 4 6 3 3 2" xfId="2204"/>
    <cellStyle name="Normal 2 4 6 3 3 3" xfId="2205"/>
    <cellStyle name="Normal 2 4 6 3 4" xfId="2206"/>
    <cellStyle name="Normal 2 4 6 3 5" xfId="2207"/>
    <cellStyle name="Normal 2 4 6 4" xfId="2208"/>
    <cellStyle name="Normal 2 4 6 4 2" xfId="2209"/>
    <cellStyle name="Normal 2 4 6 4 2 2" xfId="2210"/>
    <cellStyle name="Normal 2 4 6 4 2 3" xfId="2211"/>
    <cellStyle name="Normal 2 4 6 4 3" xfId="2212"/>
    <cellStyle name="Normal 2 4 6 4 4" xfId="2213"/>
    <cellStyle name="Normal 2 4 6 5" xfId="2214"/>
    <cellStyle name="Normal 2 4 6 5 2" xfId="2215"/>
    <cellStyle name="Normal 2 4 6 5 3" xfId="2216"/>
    <cellStyle name="Normal 2 4 6 6" xfId="2217"/>
    <cellStyle name="Normal 2 4 6 7" xfId="2218"/>
    <cellStyle name="Normal 2 4 7" xfId="2219"/>
    <cellStyle name="Normal 2 4 7 2" xfId="2220"/>
    <cellStyle name="Normal 2 4 7 2 2" xfId="2221"/>
    <cellStyle name="Normal 2 4 7 2 2 2" xfId="2222"/>
    <cellStyle name="Normal 2 4 7 2 2 2 2" xfId="2223"/>
    <cellStyle name="Normal 2 4 7 2 2 2 3" xfId="2224"/>
    <cellStyle name="Normal 2 4 7 2 2 3" xfId="2225"/>
    <cellStyle name="Normal 2 4 7 2 2 4" xfId="2226"/>
    <cellStyle name="Normal 2 4 7 2 3" xfId="2227"/>
    <cellStyle name="Normal 2 4 7 2 3 2" xfId="2228"/>
    <cellStyle name="Normal 2 4 7 2 3 3" xfId="2229"/>
    <cellStyle name="Normal 2 4 7 2 4" xfId="2230"/>
    <cellStyle name="Normal 2 4 7 2 5" xfId="2231"/>
    <cellStyle name="Normal 2 4 7 3" xfId="2232"/>
    <cellStyle name="Normal 2 4 7 3 2" xfId="2233"/>
    <cellStyle name="Normal 2 4 7 3 2 2" xfId="2234"/>
    <cellStyle name="Normal 2 4 7 3 2 2 2" xfId="2235"/>
    <cellStyle name="Normal 2 4 7 3 2 2 3" xfId="2236"/>
    <cellStyle name="Normal 2 4 7 3 2 3" xfId="2237"/>
    <cellStyle name="Normal 2 4 7 3 2 4" xfId="2238"/>
    <cellStyle name="Normal 2 4 7 3 3" xfId="2239"/>
    <cellStyle name="Normal 2 4 7 3 3 2" xfId="2240"/>
    <cellStyle name="Normal 2 4 7 3 3 3" xfId="2241"/>
    <cellStyle name="Normal 2 4 7 3 4" xfId="2242"/>
    <cellStyle name="Normal 2 4 7 3 5" xfId="2243"/>
    <cellStyle name="Normal 2 4 7 4" xfId="2244"/>
    <cellStyle name="Normal 2 4 7 4 2" xfId="2245"/>
    <cellStyle name="Normal 2 4 7 4 2 2" xfId="2246"/>
    <cellStyle name="Normal 2 4 7 4 2 3" xfId="2247"/>
    <cellStyle name="Normal 2 4 7 4 3" xfId="2248"/>
    <cellStyle name="Normal 2 4 7 4 4" xfId="2249"/>
    <cellStyle name="Normal 2 4 7 5" xfId="2250"/>
    <cellStyle name="Normal 2 4 7 5 2" xfId="2251"/>
    <cellStyle name="Normal 2 4 7 5 3" xfId="2252"/>
    <cellStyle name="Normal 2 4 7 6" xfId="2253"/>
    <cellStyle name="Normal 2 4 7 7" xfId="2254"/>
    <cellStyle name="Normal 2 4 8" xfId="2255"/>
    <cellStyle name="Normal 2 4 8 2" xfId="2256"/>
    <cellStyle name="Normal 2 4 8 2 2" xfId="2257"/>
    <cellStyle name="Normal 2 4 8 2 2 2" xfId="2258"/>
    <cellStyle name="Normal 2 4 8 2 2 2 2" xfId="2259"/>
    <cellStyle name="Normal 2 4 8 2 2 2 3" xfId="2260"/>
    <cellStyle name="Normal 2 4 8 2 2 3" xfId="2261"/>
    <cellStyle name="Normal 2 4 8 2 2 4" xfId="2262"/>
    <cellStyle name="Normal 2 4 8 2 3" xfId="2263"/>
    <cellStyle name="Normal 2 4 8 2 3 2" xfId="2264"/>
    <cellStyle name="Normal 2 4 8 2 3 3" xfId="2265"/>
    <cellStyle name="Normal 2 4 8 2 4" xfId="2266"/>
    <cellStyle name="Normal 2 4 8 2 5" xfId="2267"/>
    <cellStyle name="Normal 2 4 8 3" xfId="2268"/>
    <cellStyle name="Normal 2 4 8 3 2" xfId="2269"/>
    <cellStyle name="Normal 2 4 8 3 2 2" xfId="2270"/>
    <cellStyle name="Normal 2 4 8 3 2 2 2" xfId="2271"/>
    <cellStyle name="Normal 2 4 8 3 2 2 3" xfId="2272"/>
    <cellStyle name="Normal 2 4 8 3 2 3" xfId="2273"/>
    <cellStyle name="Normal 2 4 8 3 2 4" xfId="2274"/>
    <cellStyle name="Normal 2 4 8 3 3" xfId="2275"/>
    <cellStyle name="Normal 2 4 8 3 3 2" xfId="2276"/>
    <cellStyle name="Normal 2 4 8 3 3 3" xfId="2277"/>
    <cellStyle name="Normal 2 4 8 3 4" xfId="2278"/>
    <cellStyle name="Normal 2 4 8 3 5" xfId="2279"/>
    <cellStyle name="Normal 2 4 8 4" xfId="2280"/>
    <cellStyle name="Normal 2 4 8 4 2" xfId="2281"/>
    <cellStyle name="Normal 2 4 8 4 2 2" xfId="2282"/>
    <cellStyle name="Normal 2 4 8 4 2 3" xfId="2283"/>
    <cellStyle name="Normal 2 4 8 4 3" xfId="2284"/>
    <cellStyle name="Normal 2 4 8 4 4" xfId="2285"/>
    <cellStyle name="Normal 2 4 8 5" xfId="2286"/>
    <cellStyle name="Normal 2 4 8 5 2" xfId="2287"/>
    <cellStyle name="Normal 2 4 8 5 3" xfId="2288"/>
    <cellStyle name="Normal 2 4 8 6" xfId="2289"/>
    <cellStyle name="Normal 2 4 8 7" xfId="2290"/>
    <cellStyle name="Normal 2 4 9" xfId="2291"/>
    <cellStyle name="Normal 2 4 9 2" xfId="2292"/>
    <cellStyle name="Normal 2 4 9 2 2" xfId="2293"/>
    <cellStyle name="Normal 2 4 9 2 2 2" xfId="2294"/>
    <cellStyle name="Normal 2 4 9 2 2 2 2" xfId="2295"/>
    <cellStyle name="Normal 2 4 9 2 2 2 3" xfId="2296"/>
    <cellStyle name="Normal 2 4 9 2 2 3" xfId="2297"/>
    <cellStyle name="Normal 2 4 9 2 2 4" xfId="2298"/>
    <cellStyle name="Normal 2 4 9 2 3" xfId="2299"/>
    <cellStyle name="Normal 2 4 9 2 3 2" xfId="2300"/>
    <cellStyle name="Normal 2 4 9 2 3 3" xfId="2301"/>
    <cellStyle name="Normal 2 4 9 2 4" xfId="2302"/>
    <cellStyle name="Normal 2 4 9 2 5" xfId="2303"/>
    <cellStyle name="Normal 2 4 9 3" xfId="2304"/>
    <cellStyle name="Normal 2 4 9 3 2" xfId="2305"/>
    <cellStyle name="Normal 2 4 9 3 2 2" xfId="2306"/>
    <cellStyle name="Normal 2 4 9 3 2 2 2" xfId="2307"/>
    <cellStyle name="Normal 2 4 9 3 2 2 3" xfId="2308"/>
    <cellStyle name="Normal 2 4 9 3 2 3" xfId="2309"/>
    <cellStyle name="Normal 2 4 9 3 2 4" xfId="2310"/>
    <cellStyle name="Normal 2 4 9 3 3" xfId="2311"/>
    <cellStyle name="Normal 2 4 9 3 3 2" xfId="2312"/>
    <cellStyle name="Normal 2 4 9 3 3 3" xfId="2313"/>
    <cellStyle name="Normal 2 4 9 3 4" xfId="2314"/>
    <cellStyle name="Normal 2 4 9 3 5" xfId="2315"/>
    <cellStyle name="Normal 2 4 9 4" xfId="2316"/>
    <cellStyle name="Normal 2 4 9 4 2" xfId="2317"/>
    <cellStyle name="Normal 2 4 9 4 2 2" xfId="2318"/>
    <cellStyle name="Normal 2 4 9 4 2 3" xfId="2319"/>
    <cellStyle name="Normal 2 4 9 4 3" xfId="2320"/>
    <cellStyle name="Normal 2 4 9 4 4" xfId="2321"/>
    <cellStyle name="Normal 2 4 9 5" xfId="2322"/>
    <cellStyle name="Normal 2 4 9 5 2" xfId="2323"/>
    <cellStyle name="Normal 2 4 9 5 3" xfId="2324"/>
    <cellStyle name="Normal 2 4 9 6" xfId="2325"/>
    <cellStyle name="Normal 2 4 9 7" xfId="2326"/>
    <cellStyle name="Normal 2 5" xfId="2327"/>
    <cellStyle name="Normal 2 5 2" xfId="2328"/>
    <cellStyle name="Normal 2 5 2 2" xfId="2329"/>
    <cellStyle name="Normal 2 5 2 3" xfId="2330"/>
    <cellStyle name="Normal 2 5 3" xfId="2331"/>
    <cellStyle name="Normal 2 5 4" xfId="2332"/>
    <cellStyle name="Normal 2 6" xfId="2333"/>
    <cellStyle name="Normal 2 6 2" xfId="2334"/>
    <cellStyle name="Normal 2 6 2 2" xfId="2335"/>
    <cellStyle name="Normal 2 6 2 3" xfId="2336"/>
    <cellStyle name="Normal 2 6 3" xfId="2337"/>
    <cellStyle name="Normal 2 6 4" xfId="2338"/>
    <cellStyle name="Normal 2 7" xfId="2339"/>
    <cellStyle name="Normal 2 7 2" xfId="2340"/>
    <cellStyle name="Normal 2 7 2 2" xfId="2341"/>
    <cellStyle name="Normal 2 7 2 3" xfId="2342"/>
    <cellStyle name="Normal 2 7 3" xfId="2343"/>
    <cellStyle name="Normal 2 7 4" xfId="2344"/>
    <cellStyle name="Normal 20" xfId="2345"/>
    <cellStyle name="Normal 20 2" xfId="2346"/>
    <cellStyle name="Normal 20 3" xfId="2347"/>
    <cellStyle name="Normal 21" xfId="2348"/>
    <cellStyle name="Normal 21 2" xfId="2349"/>
    <cellStyle name="Normal 21 3" xfId="2350"/>
    <cellStyle name="Normal 22" xfId="2351"/>
    <cellStyle name="Normal 22 2" xfId="2352"/>
    <cellStyle name="Normal 22 3" xfId="2353"/>
    <cellStyle name="Normal 23" xfId="2354"/>
    <cellStyle name="Normal 24" xfId="2355"/>
    <cellStyle name="Normal 26" xfId="5"/>
    <cellStyle name="Normal 26 2" xfId="4150"/>
    <cellStyle name="Normal 26 2 2 3 2" xfId="7"/>
    <cellStyle name="Normal 26 2 2 3 2 2" xfId="4152"/>
    <cellStyle name="Normal 26 3" xfId="4157"/>
    <cellStyle name="Normal 3" xfId="2356"/>
    <cellStyle name="Normal 3 2" xfId="2357"/>
    <cellStyle name="Normal 3 3" xfId="2358"/>
    <cellStyle name="Normal 3 3 2" xfId="2359"/>
    <cellStyle name="Normal 3 3 2 2" xfId="2360"/>
    <cellStyle name="Normal 3 3 2 3" xfId="2361"/>
    <cellStyle name="Normal 3 3 3" xfId="2362"/>
    <cellStyle name="Normal 3 3 4" xfId="2363"/>
    <cellStyle name="Normal 3 4" xfId="2364"/>
    <cellStyle name="Normal 3 4 2" xfId="2365"/>
    <cellStyle name="Normal 3 4 2 2" xfId="2366"/>
    <cellStyle name="Normal 3 4 2 3" xfId="2367"/>
    <cellStyle name="Normal 3 4 3" xfId="2368"/>
    <cellStyle name="Normal 3 4 4" xfId="2369"/>
    <cellStyle name="Normal 3 5" xfId="2370"/>
    <cellStyle name="Normal 3 5 2" xfId="2371"/>
    <cellStyle name="Normal 3 5 2 2" xfId="2372"/>
    <cellStyle name="Normal 3 5 2 3" xfId="2373"/>
    <cellStyle name="Normal 3 5 3" xfId="2374"/>
    <cellStyle name="Normal 3 5 4" xfId="2375"/>
    <cellStyle name="Normal 32" xfId="8"/>
    <cellStyle name="Normal 33" xfId="6"/>
    <cellStyle name="Normal 33 2" xfId="4151"/>
    <cellStyle name="Normal 34" xfId="4"/>
    <cellStyle name="Normal 4" xfId="2376"/>
    <cellStyle name="Normal 4 2" xfId="2377"/>
    <cellStyle name="Normal 4 2 2" xfId="2378"/>
    <cellStyle name="Normal 4 3" xfId="2379"/>
    <cellStyle name="Normal 4 3 2" xfId="2380"/>
    <cellStyle name="Normal 4 4" xfId="2381"/>
    <cellStyle name="Normal 4 4 2" xfId="2382"/>
    <cellStyle name="Normal 4 4 2 2" xfId="2383"/>
    <cellStyle name="Normal 4 4 2 3" xfId="2384"/>
    <cellStyle name="Normal 4 4 3" xfId="2385"/>
    <cellStyle name="Normal 4 4 4" xfId="2386"/>
    <cellStyle name="Normal 4 5" xfId="2387"/>
    <cellStyle name="Normal 4 5 2" xfId="2388"/>
    <cellStyle name="Normal 4 5 2 2" xfId="2389"/>
    <cellStyle name="Normal 4 5 2 3" xfId="2390"/>
    <cellStyle name="Normal 4 5 3" xfId="2391"/>
    <cellStyle name="Normal 4 5 4" xfId="2392"/>
    <cellStyle name="Normal 4 6" xfId="2393"/>
    <cellStyle name="Normal 4 6 2" xfId="2394"/>
    <cellStyle name="Normal 4 6 2 2" xfId="2395"/>
    <cellStyle name="Normal 4 6 2 3" xfId="2396"/>
    <cellStyle name="Normal 4 6 3" xfId="2397"/>
    <cellStyle name="Normal 4 6 4" xfId="2398"/>
    <cellStyle name="Normal 4 7" xfId="2399"/>
    <cellStyle name="Normal 5" xfId="2400"/>
    <cellStyle name="Normal 5 2" xfId="2401"/>
    <cellStyle name="Normal 5 3" xfId="2402"/>
    <cellStyle name="Normal 5 3 2" xfId="2403"/>
    <cellStyle name="Normal 5 3 2 2" xfId="2404"/>
    <cellStyle name="Normal 5 3 2 3" xfId="2405"/>
    <cellStyle name="Normal 5 3 3" xfId="2406"/>
    <cellStyle name="Normal 5 3 4" xfId="2407"/>
    <cellStyle name="Normal 5 4" xfId="2408"/>
    <cellStyle name="Normal 5 4 2" xfId="2409"/>
    <cellStyle name="Normal 5 4 2 2" xfId="2410"/>
    <cellStyle name="Normal 5 4 2 3" xfId="2411"/>
    <cellStyle name="Normal 5 4 3" xfId="2412"/>
    <cellStyle name="Normal 5 4 4" xfId="2413"/>
    <cellStyle name="Normal 5 5" xfId="2414"/>
    <cellStyle name="Normal 5 5 2" xfId="2415"/>
    <cellStyle name="Normal 5 5 2 2" xfId="2416"/>
    <cellStyle name="Normal 5 5 2 3" xfId="2417"/>
    <cellStyle name="Normal 5 5 3" xfId="2418"/>
    <cellStyle name="Normal 5 5 4" xfId="2419"/>
    <cellStyle name="Normal 5 6" xfId="2420"/>
    <cellStyle name="Normal 6" xfId="2421"/>
    <cellStyle name="Normal 6 2" xfId="2422"/>
    <cellStyle name="Normal 6 3" xfId="2423"/>
    <cellStyle name="Normal 6 3 2" xfId="2424"/>
    <cellStyle name="Normal 6 3 2 2" xfId="2425"/>
    <cellStyle name="Normal 6 3 2 3" xfId="2426"/>
    <cellStyle name="Normal 6 3 3" xfId="2427"/>
    <cellStyle name="Normal 6 3 4" xfId="2428"/>
    <cellStyle name="Normal 6 4" xfId="2429"/>
    <cellStyle name="Normal 6 4 2" xfId="2430"/>
    <cellStyle name="Normal 6 4 2 2" xfId="2431"/>
    <cellStyle name="Normal 6 4 2 3" xfId="2432"/>
    <cellStyle name="Normal 6 4 3" xfId="2433"/>
    <cellStyle name="Normal 6 4 4" xfId="2434"/>
    <cellStyle name="Normal 6 5" xfId="2435"/>
    <cellStyle name="Normal 6 5 2" xfId="2436"/>
    <cellStyle name="Normal 6 5 2 2" xfId="2437"/>
    <cellStyle name="Normal 6 5 2 3" xfId="2438"/>
    <cellStyle name="Normal 6 5 3" xfId="2439"/>
    <cellStyle name="Normal 6 5 4" xfId="2440"/>
    <cellStyle name="Normal 6 6" xfId="2441"/>
    <cellStyle name="Normal 7" xfId="2442"/>
    <cellStyle name="Normal 7 10" xfId="2443"/>
    <cellStyle name="Normal 7 10 2" xfId="2444"/>
    <cellStyle name="Normal 7 10 2 2" xfId="2445"/>
    <cellStyle name="Normal 7 10 2 2 2" xfId="2446"/>
    <cellStyle name="Normal 7 10 2 2 2 2" xfId="2447"/>
    <cellStyle name="Normal 7 10 2 2 2 3" xfId="2448"/>
    <cellStyle name="Normal 7 10 2 2 3" xfId="2449"/>
    <cellStyle name="Normal 7 10 2 2 4" xfId="2450"/>
    <cellStyle name="Normal 7 10 2 3" xfId="2451"/>
    <cellStyle name="Normal 7 10 2 3 2" xfId="2452"/>
    <cellStyle name="Normal 7 10 2 3 3" xfId="2453"/>
    <cellStyle name="Normal 7 10 2 4" xfId="2454"/>
    <cellStyle name="Normal 7 10 2 5" xfId="2455"/>
    <cellStyle name="Normal 7 10 3" xfId="2456"/>
    <cellStyle name="Normal 7 10 3 2" xfId="2457"/>
    <cellStyle name="Normal 7 10 3 2 2" xfId="2458"/>
    <cellStyle name="Normal 7 10 3 2 2 2" xfId="2459"/>
    <cellStyle name="Normal 7 10 3 2 2 3" xfId="2460"/>
    <cellStyle name="Normal 7 10 3 2 3" xfId="2461"/>
    <cellStyle name="Normal 7 10 3 2 4" xfId="2462"/>
    <cellStyle name="Normal 7 10 3 3" xfId="2463"/>
    <cellStyle name="Normal 7 10 3 3 2" xfId="2464"/>
    <cellStyle name="Normal 7 10 3 3 3" xfId="2465"/>
    <cellStyle name="Normal 7 10 3 4" xfId="2466"/>
    <cellStyle name="Normal 7 10 3 5" xfId="2467"/>
    <cellStyle name="Normal 7 10 4" xfId="2468"/>
    <cellStyle name="Normal 7 10 4 2" xfId="2469"/>
    <cellStyle name="Normal 7 10 4 2 2" xfId="2470"/>
    <cellStyle name="Normal 7 10 4 2 3" xfId="2471"/>
    <cellStyle name="Normal 7 10 4 3" xfId="2472"/>
    <cellStyle name="Normal 7 10 4 4" xfId="2473"/>
    <cellStyle name="Normal 7 10 5" xfId="2474"/>
    <cellStyle name="Normal 7 10 5 2" xfId="2475"/>
    <cellStyle name="Normal 7 10 5 3" xfId="2476"/>
    <cellStyle name="Normal 7 10 6" xfId="2477"/>
    <cellStyle name="Normal 7 10 7" xfId="2478"/>
    <cellStyle name="Normal 7 11" xfId="2479"/>
    <cellStyle name="Normal 7 11 2" xfId="2480"/>
    <cellStyle name="Normal 7 11 2 2" xfId="2481"/>
    <cellStyle name="Normal 7 11 2 2 2" xfId="2482"/>
    <cellStyle name="Normal 7 11 2 2 2 2" xfId="2483"/>
    <cellStyle name="Normal 7 11 2 2 2 3" xfId="2484"/>
    <cellStyle name="Normal 7 11 2 2 3" xfId="2485"/>
    <cellStyle name="Normal 7 11 2 2 4" xfId="2486"/>
    <cellStyle name="Normal 7 11 2 3" xfId="2487"/>
    <cellStyle name="Normal 7 11 2 3 2" xfId="2488"/>
    <cellStyle name="Normal 7 11 2 3 3" xfId="2489"/>
    <cellStyle name="Normal 7 11 2 4" xfId="2490"/>
    <cellStyle name="Normal 7 11 2 5" xfId="2491"/>
    <cellStyle name="Normal 7 11 3" xfId="2492"/>
    <cellStyle name="Normal 7 11 3 2" xfId="2493"/>
    <cellStyle name="Normal 7 11 3 2 2" xfId="2494"/>
    <cellStyle name="Normal 7 11 3 2 2 2" xfId="2495"/>
    <cellStyle name="Normal 7 11 3 2 2 3" xfId="2496"/>
    <cellStyle name="Normal 7 11 3 2 3" xfId="2497"/>
    <cellStyle name="Normal 7 11 3 2 4" xfId="2498"/>
    <cellStyle name="Normal 7 11 3 3" xfId="2499"/>
    <cellStyle name="Normal 7 11 3 3 2" xfId="2500"/>
    <cellStyle name="Normal 7 11 3 3 3" xfId="2501"/>
    <cellStyle name="Normal 7 11 3 4" xfId="2502"/>
    <cellStyle name="Normal 7 11 3 5" xfId="2503"/>
    <cellStyle name="Normal 7 11 4" xfId="2504"/>
    <cellStyle name="Normal 7 11 4 2" xfId="2505"/>
    <cellStyle name="Normal 7 11 4 2 2" xfId="2506"/>
    <cellStyle name="Normal 7 11 4 2 3" xfId="2507"/>
    <cellStyle name="Normal 7 11 4 3" xfId="2508"/>
    <cellStyle name="Normal 7 11 4 4" xfId="2509"/>
    <cellStyle name="Normal 7 11 5" xfId="2510"/>
    <cellStyle name="Normal 7 11 5 2" xfId="2511"/>
    <cellStyle name="Normal 7 11 5 3" xfId="2512"/>
    <cellStyle name="Normal 7 11 6" xfId="2513"/>
    <cellStyle name="Normal 7 11 7" xfId="2514"/>
    <cellStyle name="Normal 7 12" xfId="2515"/>
    <cellStyle name="Normal 7 12 2" xfId="2516"/>
    <cellStyle name="Normal 7 12 2 2" xfId="2517"/>
    <cellStyle name="Normal 7 12 2 2 2" xfId="2518"/>
    <cellStyle name="Normal 7 12 2 2 3" xfId="2519"/>
    <cellStyle name="Normal 7 12 2 3" xfId="2520"/>
    <cellStyle name="Normal 7 12 2 4" xfId="2521"/>
    <cellStyle name="Normal 7 12 3" xfId="2522"/>
    <cellStyle name="Normal 7 12 3 2" xfId="2523"/>
    <cellStyle name="Normal 7 12 3 3" xfId="2524"/>
    <cellStyle name="Normal 7 12 4" xfId="2525"/>
    <cellStyle name="Normal 7 12 5" xfId="2526"/>
    <cellStyle name="Normal 7 13" xfId="2527"/>
    <cellStyle name="Normal 7 13 2" xfId="2528"/>
    <cellStyle name="Normal 7 13 2 2" xfId="2529"/>
    <cellStyle name="Normal 7 13 2 2 2" xfId="2530"/>
    <cellStyle name="Normal 7 13 2 2 3" xfId="2531"/>
    <cellStyle name="Normal 7 13 2 3" xfId="2532"/>
    <cellStyle name="Normal 7 13 2 4" xfId="2533"/>
    <cellStyle name="Normal 7 13 3" xfId="2534"/>
    <cellStyle name="Normal 7 13 3 2" xfId="2535"/>
    <cellStyle name="Normal 7 13 3 3" xfId="2536"/>
    <cellStyle name="Normal 7 13 4" xfId="2537"/>
    <cellStyle name="Normal 7 13 5" xfId="2538"/>
    <cellStyle name="Normal 7 14" xfId="2539"/>
    <cellStyle name="Normal 7 14 2" xfId="2540"/>
    <cellStyle name="Normal 7 14 2 2" xfId="2541"/>
    <cellStyle name="Normal 7 14 2 2 2" xfId="2542"/>
    <cellStyle name="Normal 7 14 2 2 3" xfId="2543"/>
    <cellStyle name="Normal 7 14 2 3" xfId="2544"/>
    <cellStyle name="Normal 7 14 2 4" xfId="2545"/>
    <cellStyle name="Normal 7 14 3" xfId="2546"/>
    <cellStyle name="Normal 7 14 3 2" xfId="2547"/>
    <cellStyle name="Normal 7 14 3 3" xfId="2548"/>
    <cellStyle name="Normal 7 14 4" xfId="2549"/>
    <cellStyle name="Normal 7 14 5" xfId="2550"/>
    <cellStyle name="Normal 7 15" xfId="2551"/>
    <cellStyle name="Normal 7 15 2" xfId="2552"/>
    <cellStyle name="Normal 7 15 2 2" xfId="2553"/>
    <cellStyle name="Normal 7 15 2 2 2" xfId="2554"/>
    <cellStyle name="Normal 7 15 2 2 3" xfId="2555"/>
    <cellStyle name="Normal 7 15 2 3" xfId="2556"/>
    <cellStyle name="Normal 7 15 2 4" xfId="2557"/>
    <cellStyle name="Normal 7 15 3" xfId="2558"/>
    <cellStyle name="Normal 7 15 3 2" xfId="2559"/>
    <cellStyle name="Normal 7 15 3 3" xfId="2560"/>
    <cellStyle name="Normal 7 15 4" xfId="2561"/>
    <cellStyle name="Normal 7 15 5" xfId="2562"/>
    <cellStyle name="Normal 7 16" xfId="2563"/>
    <cellStyle name="Normal 7 16 2" xfId="2564"/>
    <cellStyle name="Normal 7 16 2 2" xfId="2565"/>
    <cellStyle name="Normal 7 16 2 2 2" xfId="2566"/>
    <cellStyle name="Normal 7 16 2 2 3" xfId="2567"/>
    <cellStyle name="Normal 7 16 2 3" xfId="2568"/>
    <cellStyle name="Normal 7 16 2 4" xfId="2569"/>
    <cellStyle name="Normal 7 16 3" xfId="2570"/>
    <cellStyle name="Normal 7 16 3 2" xfId="2571"/>
    <cellStyle name="Normal 7 16 3 3" xfId="2572"/>
    <cellStyle name="Normal 7 16 4" xfId="2573"/>
    <cellStyle name="Normal 7 16 5" xfId="2574"/>
    <cellStyle name="Normal 7 17" xfId="2575"/>
    <cellStyle name="Normal 7 17 2" xfId="2576"/>
    <cellStyle name="Normal 7 17 2 2" xfId="2577"/>
    <cellStyle name="Normal 7 17 2 3" xfId="2578"/>
    <cellStyle name="Normal 7 17 3" xfId="2579"/>
    <cellStyle name="Normal 7 17 4" xfId="2580"/>
    <cellStyle name="Normal 7 18" xfId="2581"/>
    <cellStyle name="Normal 7 18 2" xfId="2582"/>
    <cellStyle name="Normal 7 18 2 2" xfId="2583"/>
    <cellStyle name="Normal 7 18 2 3" xfId="2584"/>
    <cellStyle name="Normal 7 18 3" xfId="2585"/>
    <cellStyle name="Normal 7 18 4" xfId="2586"/>
    <cellStyle name="Normal 7 19" xfId="2587"/>
    <cellStyle name="Normal 7 19 2" xfId="2588"/>
    <cellStyle name="Normal 7 19 2 2" xfId="2589"/>
    <cellStyle name="Normal 7 19 2 3" xfId="2590"/>
    <cellStyle name="Normal 7 19 3" xfId="2591"/>
    <cellStyle name="Normal 7 19 4" xfId="2592"/>
    <cellStyle name="Normal 7 2" xfId="2593"/>
    <cellStyle name="Normal 7 2 10" xfId="2594"/>
    <cellStyle name="Normal 7 2 10 2" xfId="2595"/>
    <cellStyle name="Normal 7 2 10 2 2" xfId="2596"/>
    <cellStyle name="Normal 7 2 10 2 2 2" xfId="2597"/>
    <cellStyle name="Normal 7 2 10 2 2 2 2" xfId="2598"/>
    <cellStyle name="Normal 7 2 10 2 2 2 3" xfId="2599"/>
    <cellStyle name="Normal 7 2 10 2 2 3" xfId="2600"/>
    <cellStyle name="Normal 7 2 10 2 2 4" xfId="2601"/>
    <cellStyle name="Normal 7 2 10 2 3" xfId="2602"/>
    <cellStyle name="Normal 7 2 10 2 3 2" xfId="2603"/>
    <cellStyle name="Normal 7 2 10 2 3 3" xfId="2604"/>
    <cellStyle name="Normal 7 2 10 2 4" xfId="2605"/>
    <cellStyle name="Normal 7 2 10 2 5" xfId="2606"/>
    <cellStyle name="Normal 7 2 10 3" xfId="2607"/>
    <cellStyle name="Normal 7 2 10 3 2" xfId="2608"/>
    <cellStyle name="Normal 7 2 10 3 2 2" xfId="2609"/>
    <cellStyle name="Normal 7 2 10 3 2 2 2" xfId="2610"/>
    <cellStyle name="Normal 7 2 10 3 2 2 3" xfId="2611"/>
    <cellStyle name="Normal 7 2 10 3 2 3" xfId="2612"/>
    <cellStyle name="Normal 7 2 10 3 2 4" xfId="2613"/>
    <cellStyle name="Normal 7 2 10 3 3" xfId="2614"/>
    <cellStyle name="Normal 7 2 10 3 3 2" xfId="2615"/>
    <cellStyle name="Normal 7 2 10 3 3 3" xfId="2616"/>
    <cellStyle name="Normal 7 2 10 3 4" xfId="2617"/>
    <cellStyle name="Normal 7 2 10 3 5" xfId="2618"/>
    <cellStyle name="Normal 7 2 10 4" xfId="2619"/>
    <cellStyle name="Normal 7 2 10 4 2" xfId="2620"/>
    <cellStyle name="Normal 7 2 10 4 2 2" xfId="2621"/>
    <cellStyle name="Normal 7 2 10 4 2 3" xfId="2622"/>
    <cellStyle name="Normal 7 2 10 4 3" xfId="2623"/>
    <cellStyle name="Normal 7 2 10 4 4" xfId="2624"/>
    <cellStyle name="Normal 7 2 10 5" xfId="2625"/>
    <cellStyle name="Normal 7 2 10 5 2" xfId="2626"/>
    <cellStyle name="Normal 7 2 10 5 3" xfId="2627"/>
    <cellStyle name="Normal 7 2 10 6" xfId="2628"/>
    <cellStyle name="Normal 7 2 10 7" xfId="2629"/>
    <cellStyle name="Normal 7 2 11" xfId="2630"/>
    <cellStyle name="Normal 7 2 11 2" xfId="2631"/>
    <cellStyle name="Normal 7 2 11 2 2" xfId="2632"/>
    <cellStyle name="Normal 7 2 11 2 2 2" xfId="2633"/>
    <cellStyle name="Normal 7 2 11 2 2 3" xfId="2634"/>
    <cellStyle name="Normal 7 2 11 2 3" xfId="2635"/>
    <cellStyle name="Normal 7 2 11 2 4" xfId="2636"/>
    <cellStyle name="Normal 7 2 11 3" xfId="2637"/>
    <cellStyle name="Normal 7 2 11 3 2" xfId="2638"/>
    <cellStyle name="Normal 7 2 11 3 3" xfId="2639"/>
    <cellStyle name="Normal 7 2 11 4" xfId="2640"/>
    <cellStyle name="Normal 7 2 11 5" xfId="2641"/>
    <cellStyle name="Normal 7 2 12" xfId="2642"/>
    <cellStyle name="Normal 7 2 12 2" xfId="2643"/>
    <cellStyle name="Normal 7 2 12 2 2" xfId="2644"/>
    <cellStyle name="Normal 7 2 12 2 2 2" xfId="2645"/>
    <cellStyle name="Normal 7 2 12 2 2 3" xfId="2646"/>
    <cellStyle name="Normal 7 2 12 2 3" xfId="2647"/>
    <cellStyle name="Normal 7 2 12 2 4" xfId="2648"/>
    <cellStyle name="Normal 7 2 12 3" xfId="2649"/>
    <cellStyle name="Normal 7 2 12 3 2" xfId="2650"/>
    <cellStyle name="Normal 7 2 12 3 3" xfId="2651"/>
    <cellStyle name="Normal 7 2 12 4" xfId="2652"/>
    <cellStyle name="Normal 7 2 12 5" xfId="2653"/>
    <cellStyle name="Normal 7 2 13" xfId="2654"/>
    <cellStyle name="Normal 7 2 13 2" xfId="2655"/>
    <cellStyle name="Normal 7 2 13 2 2" xfId="2656"/>
    <cellStyle name="Normal 7 2 13 2 2 2" xfId="2657"/>
    <cellStyle name="Normal 7 2 13 2 2 3" xfId="2658"/>
    <cellStyle name="Normal 7 2 13 2 3" xfId="2659"/>
    <cellStyle name="Normal 7 2 13 2 4" xfId="2660"/>
    <cellStyle name="Normal 7 2 13 3" xfId="2661"/>
    <cellStyle name="Normal 7 2 13 3 2" xfId="2662"/>
    <cellStyle name="Normal 7 2 13 3 3" xfId="2663"/>
    <cellStyle name="Normal 7 2 13 4" xfId="2664"/>
    <cellStyle name="Normal 7 2 13 5" xfId="2665"/>
    <cellStyle name="Normal 7 2 14" xfId="2666"/>
    <cellStyle name="Normal 7 2 14 2" xfId="2667"/>
    <cellStyle name="Normal 7 2 14 2 2" xfId="2668"/>
    <cellStyle name="Normal 7 2 14 2 2 2" xfId="2669"/>
    <cellStyle name="Normal 7 2 14 2 2 3" xfId="2670"/>
    <cellStyle name="Normal 7 2 14 2 3" xfId="2671"/>
    <cellStyle name="Normal 7 2 14 2 4" xfId="2672"/>
    <cellStyle name="Normal 7 2 14 3" xfId="2673"/>
    <cellStyle name="Normal 7 2 14 3 2" xfId="2674"/>
    <cellStyle name="Normal 7 2 14 3 3" xfId="2675"/>
    <cellStyle name="Normal 7 2 14 4" xfId="2676"/>
    <cellStyle name="Normal 7 2 14 5" xfId="2677"/>
    <cellStyle name="Normal 7 2 15" xfId="2678"/>
    <cellStyle name="Normal 7 2 15 2" xfId="2679"/>
    <cellStyle name="Normal 7 2 15 2 2" xfId="2680"/>
    <cellStyle name="Normal 7 2 15 2 2 2" xfId="2681"/>
    <cellStyle name="Normal 7 2 15 2 2 3" xfId="2682"/>
    <cellStyle name="Normal 7 2 15 2 3" xfId="2683"/>
    <cellStyle name="Normal 7 2 15 2 4" xfId="2684"/>
    <cellStyle name="Normal 7 2 15 3" xfId="2685"/>
    <cellStyle name="Normal 7 2 15 3 2" xfId="2686"/>
    <cellStyle name="Normal 7 2 15 3 3" xfId="2687"/>
    <cellStyle name="Normal 7 2 15 4" xfId="2688"/>
    <cellStyle name="Normal 7 2 15 5" xfId="2689"/>
    <cellStyle name="Normal 7 2 16" xfId="2690"/>
    <cellStyle name="Normal 7 2 16 2" xfId="2691"/>
    <cellStyle name="Normal 7 2 16 2 2" xfId="2692"/>
    <cellStyle name="Normal 7 2 16 2 3" xfId="2693"/>
    <cellStyle name="Normal 7 2 16 3" xfId="2694"/>
    <cellStyle name="Normal 7 2 16 4" xfId="2695"/>
    <cellStyle name="Normal 7 2 17" xfId="2696"/>
    <cellStyle name="Normal 7 2 17 2" xfId="2697"/>
    <cellStyle name="Normal 7 2 17 3" xfId="2698"/>
    <cellStyle name="Normal 7 2 18" xfId="2699"/>
    <cellStyle name="Normal 7 2 18 2" xfId="2700"/>
    <cellStyle name="Normal 7 2 19" xfId="2701"/>
    <cellStyle name="Normal 7 2 2" xfId="2702"/>
    <cellStyle name="Normal 7 2 2 10" xfId="2703"/>
    <cellStyle name="Normal 7 2 2 2" xfId="2704"/>
    <cellStyle name="Normal 7 2 2 2 2" xfId="2705"/>
    <cellStyle name="Normal 7 2 2 2 2 2" xfId="2706"/>
    <cellStyle name="Normal 7 2 2 2 2 2 2" xfId="2707"/>
    <cellStyle name="Normal 7 2 2 2 2 2 2 2" xfId="2708"/>
    <cellStyle name="Normal 7 2 2 2 2 2 2 2 2" xfId="2709"/>
    <cellStyle name="Normal 7 2 2 2 2 2 2 2 3" xfId="2710"/>
    <cellStyle name="Normal 7 2 2 2 2 2 2 3" xfId="2711"/>
    <cellStyle name="Normal 7 2 2 2 2 2 2 4" xfId="2712"/>
    <cellStyle name="Normal 7 2 2 2 2 2 3" xfId="2713"/>
    <cellStyle name="Normal 7 2 2 2 2 2 3 2" xfId="2714"/>
    <cellStyle name="Normal 7 2 2 2 2 2 3 3" xfId="2715"/>
    <cellStyle name="Normal 7 2 2 2 2 2 4" xfId="2716"/>
    <cellStyle name="Normal 7 2 2 2 2 2 5" xfId="2717"/>
    <cellStyle name="Normal 7 2 2 2 2 3" xfId="2718"/>
    <cellStyle name="Normal 7 2 2 2 2 3 2" xfId="2719"/>
    <cellStyle name="Normal 7 2 2 2 2 3 2 2" xfId="2720"/>
    <cellStyle name="Normal 7 2 2 2 2 3 2 2 2" xfId="2721"/>
    <cellStyle name="Normal 7 2 2 2 2 3 2 2 3" xfId="2722"/>
    <cellStyle name="Normal 7 2 2 2 2 3 2 3" xfId="2723"/>
    <cellStyle name="Normal 7 2 2 2 2 3 2 4" xfId="2724"/>
    <cellStyle name="Normal 7 2 2 2 2 3 3" xfId="2725"/>
    <cellStyle name="Normal 7 2 2 2 2 3 3 2" xfId="2726"/>
    <cellStyle name="Normal 7 2 2 2 2 3 3 3" xfId="2727"/>
    <cellStyle name="Normal 7 2 2 2 2 3 4" xfId="2728"/>
    <cellStyle name="Normal 7 2 2 2 2 3 5" xfId="2729"/>
    <cellStyle name="Normal 7 2 2 2 2 4" xfId="2730"/>
    <cellStyle name="Normal 7 2 2 2 2 4 2" xfId="2731"/>
    <cellStyle name="Normal 7 2 2 2 2 4 2 2" xfId="2732"/>
    <cellStyle name="Normal 7 2 2 2 2 4 2 3" xfId="2733"/>
    <cellStyle name="Normal 7 2 2 2 2 4 3" xfId="2734"/>
    <cellStyle name="Normal 7 2 2 2 2 4 4" xfId="2735"/>
    <cellStyle name="Normal 7 2 2 2 2 5" xfId="2736"/>
    <cellStyle name="Normal 7 2 2 2 2 5 2" xfId="2737"/>
    <cellStyle name="Normal 7 2 2 2 2 5 3" xfId="2738"/>
    <cellStyle name="Normal 7 2 2 2 2 6" xfId="2739"/>
    <cellStyle name="Normal 7 2 2 2 2 7" xfId="2740"/>
    <cellStyle name="Normal 7 2 2 2 3" xfId="2741"/>
    <cellStyle name="Normal 7 2 2 2 3 2" xfId="2742"/>
    <cellStyle name="Normal 7 2 2 2 3 2 2" xfId="2743"/>
    <cellStyle name="Normal 7 2 2 2 3 2 2 2" xfId="2744"/>
    <cellStyle name="Normal 7 2 2 2 3 2 2 2 2" xfId="2745"/>
    <cellStyle name="Normal 7 2 2 2 3 2 2 2 3" xfId="2746"/>
    <cellStyle name="Normal 7 2 2 2 3 2 2 3" xfId="2747"/>
    <cellStyle name="Normal 7 2 2 2 3 2 2 4" xfId="2748"/>
    <cellStyle name="Normal 7 2 2 2 3 2 3" xfId="2749"/>
    <cellStyle name="Normal 7 2 2 2 3 2 3 2" xfId="2750"/>
    <cellStyle name="Normal 7 2 2 2 3 2 3 3" xfId="2751"/>
    <cellStyle name="Normal 7 2 2 2 3 2 4" xfId="2752"/>
    <cellStyle name="Normal 7 2 2 2 3 2 5" xfId="2753"/>
    <cellStyle name="Normal 7 2 2 2 3 3" xfId="2754"/>
    <cellStyle name="Normal 7 2 2 2 3 3 2" xfId="2755"/>
    <cellStyle name="Normal 7 2 2 2 3 3 2 2" xfId="2756"/>
    <cellStyle name="Normal 7 2 2 2 3 3 2 2 2" xfId="2757"/>
    <cellStyle name="Normal 7 2 2 2 3 3 2 2 3" xfId="2758"/>
    <cellStyle name="Normal 7 2 2 2 3 3 2 3" xfId="2759"/>
    <cellStyle name="Normal 7 2 2 2 3 3 2 4" xfId="2760"/>
    <cellStyle name="Normal 7 2 2 2 3 3 3" xfId="2761"/>
    <cellStyle name="Normal 7 2 2 2 3 3 3 2" xfId="2762"/>
    <cellStyle name="Normal 7 2 2 2 3 3 3 3" xfId="2763"/>
    <cellStyle name="Normal 7 2 2 2 3 3 4" xfId="2764"/>
    <cellStyle name="Normal 7 2 2 2 3 3 5" xfId="2765"/>
    <cellStyle name="Normal 7 2 2 2 3 4" xfId="2766"/>
    <cellStyle name="Normal 7 2 2 2 3 4 2" xfId="2767"/>
    <cellStyle name="Normal 7 2 2 2 3 4 2 2" xfId="2768"/>
    <cellStyle name="Normal 7 2 2 2 3 4 2 3" xfId="2769"/>
    <cellStyle name="Normal 7 2 2 2 3 4 3" xfId="2770"/>
    <cellStyle name="Normal 7 2 2 2 3 4 4" xfId="2771"/>
    <cellStyle name="Normal 7 2 2 2 3 5" xfId="2772"/>
    <cellStyle name="Normal 7 2 2 2 3 5 2" xfId="2773"/>
    <cellStyle name="Normal 7 2 2 2 3 5 3" xfId="2774"/>
    <cellStyle name="Normal 7 2 2 2 3 6" xfId="2775"/>
    <cellStyle name="Normal 7 2 2 2 3 7" xfId="2776"/>
    <cellStyle name="Normal 7 2 2 2 4" xfId="2777"/>
    <cellStyle name="Normal 7 2 2 2 4 2" xfId="2778"/>
    <cellStyle name="Normal 7 2 2 2 4 2 2" xfId="2779"/>
    <cellStyle name="Normal 7 2 2 2 4 2 2 2" xfId="2780"/>
    <cellStyle name="Normal 7 2 2 2 4 2 2 3" xfId="2781"/>
    <cellStyle name="Normal 7 2 2 2 4 2 3" xfId="2782"/>
    <cellStyle name="Normal 7 2 2 2 4 2 4" xfId="2783"/>
    <cellStyle name="Normal 7 2 2 2 4 3" xfId="2784"/>
    <cellStyle name="Normal 7 2 2 2 4 3 2" xfId="2785"/>
    <cellStyle name="Normal 7 2 2 2 4 3 3" xfId="2786"/>
    <cellStyle name="Normal 7 2 2 2 4 4" xfId="2787"/>
    <cellStyle name="Normal 7 2 2 2 4 5" xfId="2788"/>
    <cellStyle name="Normal 7 2 2 2 5" xfId="2789"/>
    <cellStyle name="Normal 7 2 2 2 5 2" xfId="2790"/>
    <cellStyle name="Normal 7 2 2 2 5 2 2" xfId="2791"/>
    <cellStyle name="Normal 7 2 2 2 5 2 2 2" xfId="2792"/>
    <cellStyle name="Normal 7 2 2 2 5 2 2 3" xfId="2793"/>
    <cellStyle name="Normal 7 2 2 2 5 2 3" xfId="2794"/>
    <cellStyle name="Normal 7 2 2 2 5 2 4" xfId="2795"/>
    <cellStyle name="Normal 7 2 2 2 5 3" xfId="2796"/>
    <cellStyle name="Normal 7 2 2 2 5 3 2" xfId="2797"/>
    <cellStyle name="Normal 7 2 2 2 5 3 3" xfId="2798"/>
    <cellStyle name="Normal 7 2 2 2 5 4" xfId="2799"/>
    <cellStyle name="Normal 7 2 2 2 5 5" xfId="2800"/>
    <cellStyle name="Normal 7 2 2 2 6" xfId="2801"/>
    <cellStyle name="Normal 7 2 2 2 6 2" xfId="2802"/>
    <cellStyle name="Normal 7 2 2 2 6 2 2" xfId="2803"/>
    <cellStyle name="Normal 7 2 2 2 6 2 3" xfId="2804"/>
    <cellStyle name="Normal 7 2 2 2 6 3" xfId="2805"/>
    <cellStyle name="Normal 7 2 2 2 6 4" xfId="2806"/>
    <cellStyle name="Normal 7 2 2 2 7" xfId="2807"/>
    <cellStyle name="Normal 7 2 2 2 7 2" xfId="2808"/>
    <cellStyle name="Normal 7 2 2 2 7 3" xfId="2809"/>
    <cellStyle name="Normal 7 2 2 2 8" xfId="2810"/>
    <cellStyle name="Normal 7 2 2 2 9" xfId="2811"/>
    <cellStyle name="Normal 7 2 2 3" xfId="2812"/>
    <cellStyle name="Normal 7 2 2 3 2" xfId="2813"/>
    <cellStyle name="Normal 7 2 2 3 2 2" xfId="2814"/>
    <cellStyle name="Normal 7 2 2 3 2 2 2" xfId="2815"/>
    <cellStyle name="Normal 7 2 2 3 2 2 2 2" xfId="2816"/>
    <cellStyle name="Normal 7 2 2 3 2 2 2 3" xfId="2817"/>
    <cellStyle name="Normal 7 2 2 3 2 2 3" xfId="2818"/>
    <cellStyle name="Normal 7 2 2 3 2 2 4" xfId="2819"/>
    <cellStyle name="Normal 7 2 2 3 2 3" xfId="2820"/>
    <cellStyle name="Normal 7 2 2 3 2 3 2" xfId="2821"/>
    <cellStyle name="Normal 7 2 2 3 2 3 3" xfId="2822"/>
    <cellStyle name="Normal 7 2 2 3 2 4" xfId="2823"/>
    <cellStyle name="Normal 7 2 2 3 2 5" xfId="2824"/>
    <cellStyle name="Normal 7 2 2 3 3" xfId="2825"/>
    <cellStyle name="Normal 7 2 2 3 3 2" xfId="2826"/>
    <cellStyle name="Normal 7 2 2 3 3 2 2" xfId="2827"/>
    <cellStyle name="Normal 7 2 2 3 3 2 2 2" xfId="2828"/>
    <cellStyle name="Normal 7 2 2 3 3 2 2 3" xfId="2829"/>
    <cellStyle name="Normal 7 2 2 3 3 2 3" xfId="2830"/>
    <cellStyle name="Normal 7 2 2 3 3 2 4" xfId="2831"/>
    <cellStyle name="Normal 7 2 2 3 3 3" xfId="2832"/>
    <cellStyle name="Normal 7 2 2 3 3 3 2" xfId="2833"/>
    <cellStyle name="Normal 7 2 2 3 3 3 3" xfId="2834"/>
    <cellStyle name="Normal 7 2 2 3 3 4" xfId="2835"/>
    <cellStyle name="Normal 7 2 2 3 3 5" xfId="2836"/>
    <cellStyle name="Normal 7 2 2 3 4" xfId="2837"/>
    <cellStyle name="Normal 7 2 2 3 4 2" xfId="2838"/>
    <cellStyle name="Normal 7 2 2 3 4 2 2" xfId="2839"/>
    <cellStyle name="Normal 7 2 2 3 4 2 3" xfId="2840"/>
    <cellStyle name="Normal 7 2 2 3 4 3" xfId="2841"/>
    <cellStyle name="Normal 7 2 2 3 4 4" xfId="2842"/>
    <cellStyle name="Normal 7 2 2 3 5" xfId="2843"/>
    <cellStyle name="Normal 7 2 2 3 5 2" xfId="2844"/>
    <cellStyle name="Normal 7 2 2 3 5 3" xfId="2845"/>
    <cellStyle name="Normal 7 2 2 3 6" xfId="2846"/>
    <cellStyle name="Normal 7 2 2 3 7" xfId="2847"/>
    <cellStyle name="Normal 7 2 2 4" xfId="2848"/>
    <cellStyle name="Normal 7 2 2 4 2" xfId="2849"/>
    <cellStyle name="Normal 7 2 2 4 2 2" xfId="2850"/>
    <cellStyle name="Normal 7 2 2 4 2 2 2" xfId="2851"/>
    <cellStyle name="Normal 7 2 2 4 2 2 2 2" xfId="2852"/>
    <cellStyle name="Normal 7 2 2 4 2 2 2 3" xfId="2853"/>
    <cellStyle name="Normal 7 2 2 4 2 2 3" xfId="2854"/>
    <cellStyle name="Normal 7 2 2 4 2 2 4" xfId="2855"/>
    <cellStyle name="Normal 7 2 2 4 2 3" xfId="2856"/>
    <cellStyle name="Normal 7 2 2 4 2 3 2" xfId="2857"/>
    <cellStyle name="Normal 7 2 2 4 2 3 3" xfId="2858"/>
    <cellStyle name="Normal 7 2 2 4 2 4" xfId="2859"/>
    <cellStyle name="Normal 7 2 2 4 2 5" xfId="2860"/>
    <cellStyle name="Normal 7 2 2 4 3" xfId="2861"/>
    <cellStyle name="Normal 7 2 2 4 3 2" xfId="2862"/>
    <cellStyle name="Normal 7 2 2 4 3 2 2" xfId="2863"/>
    <cellStyle name="Normal 7 2 2 4 3 2 2 2" xfId="2864"/>
    <cellStyle name="Normal 7 2 2 4 3 2 2 3" xfId="2865"/>
    <cellStyle name="Normal 7 2 2 4 3 2 3" xfId="2866"/>
    <cellStyle name="Normal 7 2 2 4 3 2 4" xfId="2867"/>
    <cellStyle name="Normal 7 2 2 4 3 3" xfId="2868"/>
    <cellStyle name="Normal 7 2 2 4 3 3 2" xfId="2869"/>
    <cellStyle name="Normal 7 2 2 4 3 3 3" xfId="2870"/>
    <cellStyle name="Normal 7 2 2 4 3 4" xfId="2871"/>
    <cellStyle name="Normal 7 2 2 4 3 5" xfId="2872"/>
    <cellStyle name="Normal 7 2 2 4 4" xfId="2873"/>
    <cellStyle name="Normal 7 2 2 4 4 2" xfId="2874"/>
    <cellStyle name="Normal 7 2 2 4 4 2 2" xfId="2875"/>
    <cellStyle name="Normal 7 2 2 4 4 2 3" xfId="2876"/>
    <cellStyle name="Normal 7 2 2 4 4 3" xfId="2877"/>
    <cellStyle name="Normal 7 2 2 4 4 4" xfId="2878"/>
    <cellStyle name="Normal 7 2 2 4 5" xfId="2879"/>
    <cellStyle name="Normal 7 2 2 4 5 2" xfId="2880"/>
    <cellStyle name="Normal 7 2 2 4 5 3" xfId="2881"/>
    <cellStyle name="Normal 7 2 2 4 6" xfId="2882"/>
    <cellStyle name="Normal 7 2 2 4 7" xfId="2883"/>
    <cellStyle name="Normal 7 2 2 5" xfId="2884"/>
    <cellStyle name="Normal 7 2 2 5 2" xfId="2885"/>
    <cellStyle name="Normal 7 2 2 5 2 2" xfId="2886"/>
    <cellStyle name="Normal 7 2 2 5 2 2 2" xfId="2887"/>
    <cellStyle name="Normal 7 2 2 5 2 2 3" xfId="2888"/>
    <cellStyle name="Normal 7 2 2 5 2 3" xfId="2889"/>
    <cellStyle name="Normal 7 2 2 5 2 4" xfId="2890"/>
    <cellStyle name="Normal 7 2 2 5 3" xfId="2891"/>
    <cellStyle name="Normal 7 2 2 5 3 2" xfId="2892"/>
    <cellStyle name="Normal 7 2 2 5 3 3" xfId="2893"/>
    <cellStyle name="Normal 7 2 2 5 4" xfId="2894"/>
    <cellStyle name="Normal 7 2 2 5 5" xfId="2895"/>
    <cellStyle name="Normal 7 2 2 6" xfId="2896"/>
    <cellStyle name="Normal 7 2 2 6 2" xfId="2897"/>
    <cellStyle name="Normal 7 2 2 6 2 2" xfId="2898"/>
    <cellStyle name="Normal 7 2 2 6 2 2 2" xfId="2899"/>
    <cellStyle name="Normal 7 2 2 6 2 2 3" xfId="2900"/>
    <cellStyle name="Normal 7 2 2 6 2 3" xfId="2901"/>
    <cellStyle name="Normal 7 2 2 6 2 4" xfId="2902"/>
    <cellStyle name="Normal 7 2 2 6 3" xfId="2903"/>
    <cellStyle name="Normal 7 2 2 6 3 2" xfId="2904"/>
    <cellStyle name="Normal 7 2 2 6 3 3" xfId="2905"/>
    <cellStyle name="Normal 7 2 2 6 4" xfId="2906"/>
    <cellStyle name="Normal 7 2 2 6 5" xfId="2907"/>
    <cellStyle name="Normal 7 2 2 7" xfId="2908"/>
    <cellStyle name="Normal 7 2 2 7 2" xfId="2909"/>
    <cellStyle name="Normal 7 2 2 7 2 2" xfId="2910"/>
    <cellStyle name="Normal 7 2 2 7 2 3" xfId="2911"/>
    <cellStyle name="Normal 7 2 2 7 3" xfId="2912"/>
    <cellStyle name="Normal 7 2 2 7 4" xfId="2913"/>
    <cellStyle name="Normal 7 2 2 8" xfId="2914"/>
    <cellStyle name="Normal 7 2 2 8 2" xfId="2915"/>
    <cellStyle name="Normal 7 2 2 8 3" xfId="2916"/>
    <cellStyle name="Normal 7 2 2 9" xfId="2917"/>
    <cellStyle name="Normal 7 2 3" xfId="2918"/>
    <cellStyle name="Normal 7 2 3 2" xfId="2919"/>
    <cellStyle name="Normal 7 2 3 2 2" xfId="2920"/>
    <cellStyle name="Normal 7 2 3 2 2 2" xfId="2921"/>
    <cellStyle name="Normal 7 2 3 2 2 2 2" xfId="2922"/>
    <cellStyle name="Normal 7 2 3 2 2 2 2 2" xfId="2923"/>
    <cellStyle name="Normal 7 2 3 2 2 2 2 3" xfId="2924"/>
    <cellStyle name="Normal 7 2 3 2 2 2 3" xfId="2925"/>
    <cellStyle name="Normal 7 2 3 2 2 2 4" xfId="2926"/>
    <cellStyle name="Normal 7 2 3 2 2 3" xfId="2927"/>
    <cellStyle name="Normal 7 2 3 2 2 3 2" xfId="2928"/>
    <cellStyle name="Normal 7 2 3 2 2 3 3" xfId="2929"/>
    <cellStyle name="Normal 7 2 3 2 2 4" xfId="2930"/>
    <cellStyle name="Normal 7 2 3 2 2 5" xfId="2931"/>
    <cellStyle name="Normal 7 2 3 2 3" xfId="2932"/>
    <cellStyle name="Normal 7 2 3 2 3 2" xfId="2933"/>
    <cellStyle name="Normal 7 2 3 2 3 2 2" xfId="2934"/>
    <cellStyle name="Normal 7 2 3 2 3 2 2 2" xfId="2935"/>
    <cellStyle name="Normal 7 2 3 2 3 2 2 3" xfId="2936"/>
    <cellStyle name="Normal 7 2 3 2 3 2 3" xfId="2937"/>
    <cellStyle name="Normal 7 2 3 2 3 2 4" xfId="2938"/>
    <cellStyle name="Normal 7 2 3 2 3 3" xfId="2939"/>
    <cellStyle name="Normal 7 2 3 2 3 3 2" xfId="2940"/>
    <cellStyle name="Normal 7 2 3 2 3 3 3" xfId="2941"/>
    <cellStyle name="Normal 7 2 3 2 3 4" xfId="2942"/>
    <cellStyle name="Normal 7 2 3 2 3 5" xfId="2943"/>
    <cellStyle name="Normal 7 2 3 2 4" xfId="2944"/>
    <cellStyle name="Normal 7 2 3 2 4 2" xfId="2945"/>
    <cellStyle name="Normal 7 2 3 2 4 2 2" xfId="2946"/>
    <cellStyle name="Normal 7 2 3 2 4 2 3" xfId="2947"/>
    <cellStyle name="Normal 7 2 3 2 4 3" xfId="2948"/>
    <cellStyle name="Normal 7 2 3 2 4 4" xfId="2949"/>
    <cellStyle name="Normal 7 2 3 2 5" xfId="2950"/>
    <cellStyle name="Normal 7 2 3 2 5 2" xfId="2951"/>
    <cellStyle name="Normal 7 2 3 2 5 3" xfId="2952"/>
    <cellStyle name="Normal 7 2 3 2 6" xfId="2953"/>
    <cellStyle name="Normal 7 2 3 2 7" xfId="2954"/>
    <cellStyle name="Normal 7 2 3 3" xfId="2955"/>
    <cellStyle name="Normal 7 2 3 3 2" xfId="2956"/>
    <cellStyle name="Normal 7 2 3 3 2 2" xfId="2957"/>
    <cellStyle name="Normal 7 2 3 3 2 2 2" xfId="2958"/>
    <cellStyle name="Normal 7 2 3 3 2 2 2 2" xfId="2959"/>
    <cellStyle name="Normal 7 2 3 3 2 2 2 3" xfId="2960"/>
    <cellStyle name="Normal 7 2 3 3 2 2 3" xfId="2961"/>
    <cellStyle name="Normal 7 2 3 3 2 2 4" xfId="2962"/>
    <cellStyle name="Normal 7 2 3 3 2 3" xfId="2963"/>
    <cellStyle name="Normal 7 2 3 3 2 3 2" xfId="2964"/>
    <cellStyle name="Normal 7 2 3 3 2 3 3" xfId="2965"/>
    <cellStyle name="Normal 7 2 3 3 2 4" xfId="2966"/>
    <cellStyle name="Normal 7 2 3 3 2 5" xfId="2967"/>
    <cellStyle name="Normal 7 2 3 3 3" xfId="2968"/>
    <cellStyle name="Normal 7 2 3 3 3 2" xfId="2969"/>
    <cellStyle name="Normal 7 2 3 3 3 2 2" xfId="2970"/>
    <cellStyle name="Normal 7 2 3 3 3 2 2 2" xfId="2971"/>
    <cellStyle name="Normal 7 2 3 3 3 2 2 3" xfId="2972"/>
    <cellStyle name="Normal 7 2 3 3 3 2 3" xfId="2973"/>
    <cellStyle name="Normal 7 2 3 3 3 2 4" xfId="2974"/>
    <cellStyle name="Normal 7 2 3 3 3 3" xfId="2975"/>
    <cellStyle name="Normal 7 2 3 3 3 3 2" xfId="2976"/>
    <cellStyle name="Normal 7 2 3 3 3 3 3" xfId="2977"/>
    <cellStyle name="Normal 7 2 3 3 3 4" xfId="2978"/>
    <cellStyle name="Normal 7 2 3 3 3 5" xfId="2979"/>
    <cellStyle name="Normal 7 2 3 3 4" xfId="2980"/>
    <cellStyle name="Normal 7 2 3 3 4 2" xfId="2981"/>
    <cellStyle name="Normal 7 2 3 3 4 2 2" xfId="2982"/>
    <cellStyle name="Normal 7 2 3 3 4 2 3" xfId="2983"/>
    <cellStyle name="Normal 7 2 3 3 4 3" xfId="2984"/>
    <cellStyle name="Normal 7 2 3 3 4 4" xfId="2985"/>
    <cellStyle name="Normal 7 2 3 3 5" xfId="2986"/>
    <cellStyle name="Normal 7 2 3 3 5 2" xfId="2987"/>
    <cellStyle name="Normal 7 2 3 3 5 3" xfId="2988"/>
    <cellStyle name="Normal 7 2 3 3 6" xfId="2989"/>
    <cellStyle name="Normal 7 2 3 3 7" xfId="2990"/>
    <cellStyle name="Normal 7 2 3 4" xfId="2991"/>
    <cellStyle name="Normal 7 2 3 4 2" xfId="2992"/>
    <cellStyle name="Normal 7 2 3 4 2 2" xfId="2993"/>
    <cellStyle name="Normal 7 2 3 4 2 2 2" xfId="2994"/>
    <cellStyle name="Normal 7 2 3 4 2 2 3" xfId="2995"/>
    <cellStyle name="Normal 7 2 3 4 2 3" xfId="2996"/>
    <cellStyle name="Normal 7 2 3 4 2 4" xfId="2997"/>
    <cellStyle name="Normal 7 2 3 4 3" xfId="2998"/>
    <cellStyle name="Normal 7 2 3 4 3 2" xfId="2999"/>
    <cellStyle name="Normal 7 2 3 4 3 3" xfId="3000"/>
    <cellStyle name="Normal 7 2 3 4 4" xfId="3001"/>
    <cellStyle name="Normal 7 2 3 4 5" xfId="3002"/>
    <cellStyle name="Normal 7 2 3 5" xfId="3003"/>
    <cellStyle name="Normal 7 2 3 5 2" xfId="3004"/>
    <cellStyle name="Normal 7 2 3 5 2 2" xfId="3005"/>
    <cellStyle name="Normal 7 2 3 5 2 2 2" xfId="3006"/>
    <cellStyle name="Normal 7 2 3 5 2 2 3" xfId="3007"/>
    <cellStyle name="Normal 7 2 3 5 2 3" xfId="3008"/>
    <cellStyle name="Normal 7 2 3 5 2 4" xfId="3009"/>
    <cellStyle name="Normal 7 2 3 5 3" xfId="3010"/>
    <cellStyle name="Normal 7 2 3 5 3 2" xfId="3011"/>
    <cellStyle name="Normal 7 2 3 5 3 3" xfId="3012"/>
    <cellStyle name="Normal 7 2 3 5 4" xfId="3013"/>
    <cellStyle name="Normal 7 2 3 5 5" xfId="3014"/>
    <cellStyle name="Normal 7 2 3 6" xfId="3015"/>
    <cellStyle name="Normal 7 2 3 6 2" xfId="3016"/>
    <cellStyle name="Normal 7 2 3 6 2 2" xfId="3017"/>
    <cellStyle name="Normal 7 2 3 6 2 3" xfId="3018"/>
    <cellStyle name="Normal 7 2 3 6 3" xfId="3019"/>
    <cellStyle name="Normal 7 2 3 6 4" xfId="3020"/>
    <cellStyle name="Normal 7 2 3 7" xfId="3021"/>
    <cellStyle name="Normal 7 2 3 7 2" xfId="3022"/>
    <cellStyle name="Normal 7 2 3 7 3" xfId="3023"/>
    <cellStyle name="Normal 7 2 3 8" xfId="3024"/>
    <cellStyle name="Normal 7 2 3 9" xfId="3025"/>
    <cellStyle name="Normal 7 2 4" xfId="3026"/>
    <cellStyle name="Normal 7 2 4 2" xfId="3027"/>
    <cellStyle name="Normal 7 2 4 2 2" xfId="3028"/>
    <cellStyle name="Normal 7 2 4 2 2 2" xfId="3029"/>
    <cellStyle name="Normal 7 2 4 2 2 2 2" xfId="3030"/>
    <cellStyle name="Normal 7 2 4 2 2 2 2 2" xfId="3031"/>
    <cellStyle name="Normal 7 2 4 2 2 2 2 3" xfId="3032"/>
    <cellStyle name="Normal 7 2 4 2 2 2 3" xfId="3033"/>
    <cellStyle name="Normal 7 2 4 2 2 2 4" xfId="3034"/>
    <cellStyle name="Normal 7 2 4 2 2 3" xfId="3035"/>
    <cellStyle name="Normal 7 2 4 2 2 3 2" xfId="3036"/>
    <cellStyle name="Normal 7 2 4 2 2 3 3" xfId="3037"/>
    <cellStyle name="Normal 7 2 4 2 2 4" xfId="3038"/>
    <cellStyle name="Normal 7 2 4 2 2 5" xfId="3039"/>
    <cellStyle name="Normal 7 2 4 2 3" xfId="3040"/>
    <cellStyle name="Normal 7 2 4 2 3 2" xfId="3041"/>
    <cellStyle name="Normal 7 2 4 2 3 2 2" xfId="3042"/>
    <cellStyle name="Normal 7 2 4 2 3 2 2 2" xfId="3043"/>
    <cellStyle name="Normal 7 2 4 2 3 2 2 3" xfId="3044"/>
    <cellStyle name="Normal 7 2 4 2 3 2 3" xfId="3045"/>
    <cellStyle name="Normal 7 2 4 2 3 2 4" xfId="3046"/>
    <cellStyle name="Normal 7 2 4 2 3 3" xfId="3047"/>
    <cellStyle name="Normal 7 2 4 2 3 3 2" xfId="3048"/>
    <cellStyle name="Normal 7 2 4 2 3 3 3" xfId="3049"/>
    <cellStyle name="Normal 7 2 4 2 3 4" xfId="3050"/>
    <cellStyle name="Normal 7 2 4 2 3 5" xfId="3051"/>
    <cellStyle name="Normal 7 2 4 2 4" xfId="3052"/>
    <cellStyle name="Normal 7 2 4 2 4 2" xfId="3053"/>
    <cellStyle name="Normal 7 2 4 2 4 2 2" xfId="3054"/>
    <cellStyle name="Normal 7 2 4 2 4 2 3" xfId="3055"/>
    <cellStyle name="Normal 7 2 4 2 4 3" xfId="3056"/>
    <cellStyle name="Normal 7 2 4 2 4 4" xfId="3057"/>
    <cellStyle name="Normal 7 2 4 2 5" xfId="3058"/>
    <cellStyle name="Normal 7 2 4 2 5 2" xfId="3059"/>
    <cellStyle name="Normal 7 2 4 2 5 3" xfId="3060"/>
    <cellStyle name="Normal 7 2 4 2 6" xfId="3061"/>
    <cellStyle name="Normal 7 2 4 2 7" xfId="3062"/>
    <cellStyle name="Normal 7 2 4 3" xfId="3063"/>
    <cellStyle name="Normal 7 2 4 3 2" xfId="3064"/>
    <cellStyle name="Normal 7 2 4 3 2 2" xfId="3065"/>
    <cellStyle name="Normal 7 2 4 3 2 2 2" xfId="3066"/>
    <cellStyle name="Normal 7 2 4 3 2 2 2 2" xfId="3067"/>
    <cellStyle name="Normal 7 2 4 3 2 2 2 3" xfId="3068"/>
    <cellStyle name="Normal 7 2 4 3 2 2 3" xfId="3069"/>
    <cellStyle name="Normal 7 2 4 3 2 2 4" xfId="3070"/>
    <cellStyle name="Normal 7 2 4 3 2 3" xfId="3071"/>
    <cellStyle name="Normal 7 2 4 3 2 3 2" xfId="3072"/>
    <cellStyle name="Normal 7 2 4 3 2 3 3" xfId="3073"/>
    <cellStyle name="Normal 7 2 4 3 2 4" xfId="3074"/>
    <cellStyle name="Normal 7 2 4 3 2 5" xfId="3075"/>
    <cellStyle name="Normal 7 2 4 3 3" xfId="3076"/>
    <cellStyle name="Normal 7 2 4 3 3 2" xfId="3077"/>
    <cellStyle name="Normal 7 2 4 3 3 2 2" xfId="3078"/>
    <cellStyle name="Normal 7 2 4 3 3 2 2 2" xfId="3079"/>
    <cellStyle name="Normal 7 2 4 3 3 2 2 3" xfId="3080"/>
    <cellStyle name="Normal 7 2 4 3 3 2 3" xfId="3081"/>
    <cellStyle name="Normal 7 2 4 3 3 2 4" xfId="3082"/>
    <cellStyle name="Normal 7 2 4 3 3 3" xfId="3083"/>
    <cellStyle name="Normal 7 2 4 3 3 3 2" xfId="3084"/>
    <cellStyle name="Normal 7 2 4 3 3 3 3" xfId="3085"/>
    <cellStyle name="Normal 7 2 4 3 3 4" xfId="3086"/>
    <cellStyle name="Normal 7 2 4 3 3 5" xfId="3087"/>
    <cellStyle name="Normal 7 2 4 3 4" xfId="3088"/>
    <cellStyle name="Normal 7 2 4 3 4 2" xfId="3089"/>
    <cellStyle name="Normal 7 2 4 3 4 2 2" xfId="3090"/>
    <cellStyle name="Normal 7 2 4 3 4 2 3" xfId="3091"/>
    <cellStyle name="Normal 7 2 4 3 4 3" xfId="3092"/>
    <cellStyle name="Normal 7 2 4 3 4 4" xfId="3093"/>
    <cellStyle name="Normal 7 2 4 3 5" xfId="3094"/>
    <cellStyle name="Normal 7 2 4 3 5 2" xfId="3095"/>
    <cellStyle name="Normal 7 2 4 3 5 3" xfId="3096"/>
    <cellStyle name="Normal 7 2 4 3 6" xfId="3097"/>
    <cellStyle name="Normal 7 2 4 3 7" xfId="3098"/>
    <cellStyle name="Normal 7 2 4 4" xfId="3099"/>
    <cellStyle name="Normal 7 2 4 4 2" xfId="3100"/>
    <cellStyle name="Normal 7 2 4 4 2 2" xfId="3101"/>
    <cellStyle name="Normal 7 2 4 4 2 2 2" xfId="3102"/>
    <cellStyle name="Normal 7 2 4 4 2 2 3" xfId="3103"/>
    <cellStyle name="Normal 7 2 4 4 2 3" xfId="3104"/>
    <cellStyle name="Normal 7 2 4 4 2 4" xfId="3105"/>
    <cellStyle name="Normal 7 2 4 4 3" xfId="3106"/>
    <cellStyle name="Normal 7 2 4 4 3 2" xfId="3107"/>
    <cellStyle name="Normal 7 2 4 4 3 3" xfId="3108"/>
    <cellStyle name="Normal 7 2 4 4 4" xfId="3109"/>
    <cellStyle name="Normal 7 2 4 4 5" xfId="3110"/>
    <cellStyle name="Normal 7 2 4 5" xfId="3111"/>
    <cellStyle name="Normal 7 2 4 5 2" xfId="3112"/>
    <cellStyle name="Normal 7 2 4 5 2 2" xfId="3113"/>
    <cellStyle name="Normal 7 2 4 5 2 2 2" xfId="3114"/>
    <cellStyle name="Normal 7 2 4 5 2 2 3" xfId="3115"/>
    <cellStyle name="Normal 7 2 4 5 2 3" xfId="3116"/>
    <cellStyle name="Normal 7 2 4 5 2 4" xfId="3117"/>
    <cellStyle name="Normal 7 2 4 5 3" xfId="3118"/>
    <cellStyle name="Normal 7 2 4 5 3 2" xfId="3119"/>
    <cellStyle name="Normal 7 2 4 5 3 3" xfId="3120"/>
    <cellStyle name="Normal 7 2 4 5 4" xfId="3121"/>
    <cellStyle name="Normal 7 2 4 5 5" xfId="3122"/>
    <cellStyle name="Normal 7 2 4 6" xfId="3123"/>
    <cellStyle name="Normal 7 2 4 6 2" xfId="3124"/>
    <cellStyle name="Normal 7 2 4 6 2 2" xfId="3125"/>
    <cellStyle name="Normal 7 2 4 6 2 3" xfId="3126"/>
    <cellStyle name="Normal 7 2 4 6 3" xfId="3127"/>
    <cellStyle name="Normal 7 2 4 6 4" xfId="3128"/>
    <cellStyle name="Normal 7 2 4 7" xfId="3129"/>
    <cellStyle name="Normal 7 2 4 7 2" xfId="3130"/>
    <cellStyle name="Normal 7 2 4 7 3" xfId="3131"/>
    <cellStyle name="Normal 7 2 4 8" xfId="3132"/>
    <cellStyle name="Normal 7 2 4 9" xfId="3133"/>
    <cellStyle name="Normal 7 2 5" xfId="3134"/>
    <cellStyle name="Normal 7 2 5 2" xfId="3135"/>
    <cellStyle name="Normal 7 2 5 2 2" xfId="3136"/>
    <cellStyle name="Normal 7 2 5 2 2 2" xfId="3137"/>
    <cellStyle name="Normal 7 2 5 2 2 2 2" xfId="3138"/>
    <cellStyle name="Normal 7 2 5 2 2 2 3" xfId="3139"/>
    <cellStyle name="Normal 7 2 5 2 2 3" xfId="3140"/>
    <cellStyle name="Normal 7 2 5 2 2 4" xfId="3141"/>
    <cellStyle name="Normal 7 2 5 2 3" xfId="3142"/>
    <cellStyle name="Normal 7 2 5 2 3 2" xfId="3143"/>
    <cellStyle name="Normal 7 2 5 2 3 3" xfId="3144"/>
    <cellStyle name="Normal 7 2 5 2 4" xfId="3145"/>
    <cellStyle name="Normal 7 2 5 2 5" xfId="3146"/>
    <cellStyle name="Normal 7 2 5 3" xfId="3147"/>
    <cellStyle name="Normal 7 2 5 3 2" xfId="3148"/>
    <cellStyle name="Normal 7 2 5 3 2 2" xfId="3149"/>
    <cellStyle name="Normal 7 2 5 3 2 2 2" xfId="3150"/>
    <cellStyle name="Normal 7 2 5 3 2 2 3" xfId="3151"/>
    <cellStyle name="Normal 7 2 5 3 2 3" xfId="3152"/>
    <cellStyle name="Normal 7 2 5 3 2 4" xfId="3153"/>
    <cellStyle name="Normal 7 2 5 3 3" xfId="3154"/>
    <cellStyle name="Normal 7 2 5 3 3 2" xfId="3155"/>
    <cellStyle name="Normal 7 2 5 3 3 3" xfId="3156"/>
    <cellStyle name="Normal 7 2 5 3 4" xfId="3157"/>
    <cellStyle name="Normal 7 2 5 3 5" xfId="3158"/>
    <cellStyle name="Normal 7 2 5 4" xfId="3159"/>
    <cellStyle name="Normal 7 2 5 4 2" xfId="3160"/>
    <cellStyle name="Normal 7 2 5 4 2 2" xfId="3161"/>
    <cellStyle name="Normal 7 2 5 4 2 3" xfId="3162"/>
    <cellStyle name="Normal 7 2 5 4 3" xfId="3163"/>
    <cellStyle name="Normal 7 2 5 4 4" xfId="3164"/>
    <cellStyle name="Normal 7 2 5 5" xfId="3165"/>
    <cellStyle name="Normal 7 2 5 5 2" xfId="3166"/>
    <cellStyle name="Normal 7 2 5 5 3" xfId="3167"/>
    <cellStyle name="Normal 7 2 5 6" xfId="3168"/>
    <cellStyle name="Normal 7 2 5 7" xfId="3169"/>
    <cellStyle name="Normal 7 2 6" xfId="3170"/>
    <cellStyle name="Normal 7 2 6 2" xfId="3171"/>
    <cellStyle name="Normal 7 2 6 2 2" xfId="3172"/>
    <cellStyle name="Normal 7 2 6 2 2 2" xfId="3173"/>
    <cellStyle name="Normal 7 2 6 2 2 2 2" xfId="3174"/>
    <cellStyle name="Normal 7 2 6 2 2 2 3" xfId="3175"/>
    <cellStyle name="Normal 7 2 6 2 2 3" xfId="3176"/>
    <cellStyle name="Normal 7 2 6 2 2 4" xfId="3177"/>
    <cellStyle name="Normal 7 2 6 2 3" xfId="3178"/>
    <cellStyle name="Normal 7 2 6 2 3 2" xfId="3179"/>
    <cellStyle name="Normal 7 2 6 2 3 3" xfId="3180"/>
    <cellStyle name="Normal 7 2 6 2 4" xfId="3181"/>
    <cellStyle name="Normal 7 2 6 2 5" xfId="3182"/>
    <cellStyle name="Normal 7 2 6 3" xfId="3183"/>
    <cellStyle name="Normal 7 2 6 3 2" xfId="3184"/>
    <cellStyle name="Normal 7 2 6 3 2 2" xfId="3185"/>
    <cellStyle name="Normal 7 2 6 3 2 2 2" xfId="3186"/>
    <cellStyle name="Normal 7 2 6 3 2 2 3" xfId="3187"/>
    <cellStyle name="Normal 7 2 6 3 2 3" xfId="3188"/>
    <cellStyle name="Normal 7 2 6 3 2 4" xfId="3189"/>
    <cellStyle name="Normal 7 2 6 3 3" xfId="3190"/>
    <cellStyle name="Normal 7 2 6 3 3 2" xfId="3191"/>
    <cellStyle name="Normal 7 2 6 3 3 3" xfId="3192"/>
    <cellStyle name="Normal 7 2 6 3 4" xfId="3193"/>
    <cellStyle name="Normal 7 2 6 3 5" xfId="3194"/>
    <cellStyle name="Normal 7 2 6 4" xfId="3195"/>
    <cellStyle name="Normal 7 2 6 4 2" xfId="3196"/>
    <cellStyle name="Normal 7 2 6 4 2 2" xfId="3197"/>
    <cellStyle name="Normal 7 2 6 4 2 3" xfId="3198"/>
    <cellStyle name="Normal 7 2 6 4 3" xfId="3199"/>
    <cellStyle name="Normal 7 2 6 4 4" xfId="3200"/>
    <cellStyle name="Normal 7 2 6 5" xfId="3201"/>
    <cellStyle name="Normal 7 2 6 5 2" xfId="3202"/>
    <cellStyle name="Normal 7 2 6 5 3" xfId="3203"/>
    <cellStyle name="Normal 7 2 6 6" xfId="3204"/>
    <cellStyle name="Normal 7 2 6 7" xfId="3205"/>
    <cellStyle name="Normal 7 2 7" xfId="3206"/>
    <cellStyle name="Normal 7 2 7 2" xfId="3207"/>
    <cellStyle name="Normal 7 2 7 2 2" xfId="3208"/>
    <cellStyle name="Normal 7 2 7 2 2 2" xfId="3209"/>
    <cellStyle name="Normal 7 2 7 2 2 2 2" xfId="3210"/>
    <cellStyle name="Normal 7 2 7 2 2 2 3" xfId="3211"/>
    <cellStyle name="Normal 7 2 7 2 2 3" xfId="3212"/>
    <cellStyle name="Normal 7 2 7 2 2 4" xfId="3213"/>
    <cellStyle name="Normal 7 2 7 2 3" xfId="3214"/>
    <cellStyle name="Normal 7 2 7 2 3 2" xfId="3215"/>
    <cellStyle name="Normal 7 2 7 2 3 3" xfId="3216"/>
    <cellStyle name="Normal 7 2 7 2 4" xfId="3217"/>
    <cellStyle name="Normal 7 2 7 2 5" xfId="3218"/>
    <cellStyle name="Normal 7 2 7 3" xfId="3219"/>
    <cellStyle name="Normal 7 2 7 3 2" xfId="3220"/>
    <cellStyle name="Normal 7 2 7 3 2 2" xfId="3221"/>
    <cellStyle name="Normal 7 2 7 3 2 2 2" xfId="3222"/>
    <cellStyle name="Normal 7 2 7 3 2 2 3" xfId="3223"/>
    <cellStyle name="Normal 7 2 7 3 2 3" xfId="3224"/>
    <cellStyle name="Normal 7 2 7 3 2 4" xfId="3225"/>
    <cellStyle name="Normal 7 2 7 3 3" xfId="3226"/>
    <cellStyle name="Normal 7 2 7 3 3 2" xfId="3227"/>
    <cellStyle name="Normal 7 2 7 3 3 3" xfId="3228"/>
    <cellStyle name="Normal 7 2 7 3 4" xfId="3229"/>
    <cellStyle name="Normal 7 2 7 3 5" xfId="3230"/>
    <cellStyle name="Normal 7 2 7 4" xfId="3231"/>
    <cellStyle name="Normal 7 2 7 4 2" xfId="3232"/>
    <cellStyle name="Normal 7 2 7 4 2 2" xfId="3233"/>
    <cellStyle name="Normal 7 2 7 4 2 3" xfId="3234"/>
    <cellStyle name="Normal 7 2 7 4 3" xfId="3235"/>
    <cellStyle name="Normal 7 2 7 4 4" xfId="3236"/>
    <cellStyle name="Normal 7 2 7 5" xfId="3237"/>
    <cellStyle name="Normal 7 2 7 5 2" xfId="3238"/>
    <cellStyle name="Normal 7 2 7 5 3" xfId="3239"/>
    <cellStyle name="Normal 7 2 7 6" xfId="3240"/>
    <cellStyle name="Normal 7 2 7 7" xfId="3241"/>
    <cellStyle name="Normal 7 2 8" xfId="3242"/>
    <cellStyle name="Normal 7 2 8 2" xfId="3243"/>
    <cellStyle name="Normal 7 2 8 2 2" xfId="3244"/>
    <cellStyle name="Normal 7 2 8 2 2 2" xfId="3245"/>
    <cellStyle name="Normal 7 2 8 2 2 2 2" xfId="3246"/>
    <cellStyle name="Normal 7 2 8 2 2 2 3" xfId="3247"/>
    <cellStyle name="Normal 7 2 8 2 2 3" xfId="3248"/>
    <cellStyle name="Normal 7 2 8 2 2 4" xfId="3249"/>
    <cellStyle name="Normal 7 2 8 2 3" xfId="3250"/>
    <cellStyle name="Normal 7 2 8 2 3 2" xfId="3251"/>
    <cellStyle name="Normal 7 2 8 2 3 3" xfId="3252"/>
    <cellStyle name="Normal 7 2 8 2 4" xfId="3253"/>
    <cellStyle name="Normal 7 2 8 2 5" xfId="3254"/>
    <cellStyle name="Normal 7 2 8 3" xfId="3255"/>
    <cellStyle name="Normal 7 2 8 3 2" xfId="3256"/>
    <cellStyle name="Normal 7 2 8 3 2 2" xfId="3257"/>
    <cellStyle name="Normal 7 2 8 3 2 2 2" xfId="3258"/>
    <cellStyle name="Normal 7 2 8 3 2 2 3" xfId="3259"/>
    <cellStyle name="Normal 7 2 8 3 2 3" xfId="3260"/>
    <cellStyle name="Normal 7 2 8 3 2 4" xfId="3261"/>
    <cellStyle name="Normal 7 2 8 3 3" xfId="3262"/>
    <cellStyle name="Normal 7 2 8 3 3 2" xfId="3263"/>
    <cellStyle name="Normal 7 2 8 3 3 3" xfId="3264"/>
    <cellStyle name="Normal 7 2 8 3 4" xfId="3265"/>
    <cellStyle name="Normal 7 2 8 3 5" xfId="3266"/>
    <cellStyle name="Normal 7 2 8 4" xfId="3267"/>
    <cellStyle name="Normal 7 2 8 4 2" xfId="3268"/>
    <cellStyle name="Normal 7 2 8 4 2 2" xfId="3269"/>
    <cellStyle name="Normal 7 2 8 4 2 3" xfId="3270"/>
    <cellStyle name="Normal 7 2 8 4 3" xfId="3271"/>
    <cellStyle name="Normal 7 2 8 4 4" xfId="3272"/>
    <cellStyle name="Normal 7 2 8 5" xfId="3273"/>
    <cellStyle name="Normal 7 2 8 5 2" xfId="3274"/>
    <cellStyle name="Normal 7 2 8 5 3" xfId="3275"/>
    <cellStyle name="Normal 7 2 8 6" xfId="3276"/>
    <cellStyle name="Normal 7 2 8 7" xfId="3277"/>
    <cellStyle name="Normal 7 2 9" xfId="3278"/>
    <cellStyle name="Normal 7 2 9 2" xfId="3279"/>
    <cellStyle name="Normal 7 2 9 2 2" xfId="3280"/>
    <cellStyle name="Normal 7 2 9 2 2 2" xfId="3281"/>
    <cellStyle name="Normal 7 2 9 2 2 2 2" xfId="3282"/>
    <cellStyle name="Normal 7 2 9 2 2 2 3" xfId="3283"/>
    <cellStyle name="Normal 7 2 9 2 2 3" xfId="3284"/>
    <cellStyle name="Normal 7 2 9 2 2 4" xfId="3285"/>
    <cellStyle name="Normal 7 2 9 2 3" xfId="3286"/>
    <cellStyle name="Normal 7 2 9 2 3 2" xfId="3287"/>
    <cellStyle name="Normal 7 2 9 2 3 3" xfId="3288"/>
    <cellStyle name="Normal 7 2 9 2 4" xfId="3289"/>
    <cellStyle name="Normal 7 2 9 2 5" xfId="3290"/>
    <cellStyle name="Normal 7 2 9 3" xfId="3291"/>
    <cellStyle name="Normal 7 2 9 3 2" xfId="3292"/>
    <cellStyle name="Normal 7 2 9 3 2 2" xfId="3293"/>
    <cellStyle name="Normal 7 2 9 3 2 2 2" xfId="3294"/>
    <cellStyle name="Normal 7 2 9 3 2 2 3" xfId="3295"/>
    <cellStyle name="Normal 7 2 9 3 2 3" xfId="3296"/>
    <cellStyle name="Normal 7 2 9 3 2 4" xfId="3297"/>
    <cellStyle name="Normal 7 2 9 3 3" xfId="3298"/>
    <cellStyle name="Normal 7 2 9 3 3 2" xfId="3299"/>
    <cellStyle name="Normal 7 2 9 3 3 3" xfId="3300"/>
    <cellStyle name="Normal 7 2 9 3 4" xfId="3301"/>
    <cellStyle name="Normal 7 2 9 3 5" xfId="3302"/>
    <cellStyle name="Normal 7 2 9 4" xfId="3303"/>
    <cellStyle name="Normal 7 2 9 4 2" xfId="3304"/>
    <cellStyle name="Normal 7 2 9 4 2 2" xfId="3305"/>
    <cellStyle name="Normal 7 2 9 4 2 3" xfId="3306"/>
    <cellStyle name="Normal 7 2 9 4 3" xfId="3307"/>
    <cellStyle name="Normal 7 2 9 4 4" xfId="3308"/>
    <cellStyle name="Normal 7 2 9 5" xfId="3309"/>
    <cellStyle name="Normal 7 2 9 5 2" xfId="3310"/>
    <cellStyle name="Normal 7 2 9 5 3" xfId="3311"/>
    <cellStyle name="Normal 7 2 9 6" xfId="3312"/>
    <cellStyle name="Normal 7 2 9 7" xfId="3313"/>
    <cellStyle name="Normal 7 20" xfId="3314"/>
    <cellStyle name="Normal 7 20 2" xfId="3315"/>
    <cellStyle name="Normal 7 20 2 2" xfId="3316"/>
    <cellStyle name="Normal 7 20 2 3" xfId="3317"/>
    <cellStyle name="Normal 7 20 3" xfId="3318"/>
    <cellStyle name="Normal 7 20 4" xfId="3319"/>
    <cellStyle name="Normal 7 21" xfId="3320"/>
    <cellStyle name="Normal 7 21 2" xfId="3321"/>
    <cellStyle name="Normal 7 21 3" xfId="3322"/>
    <cellStyle name="Normal 7 22" xfId="3323"/>
    <cellStyle name="Normal 7 22 2" xfId="3324"/>
    <cellStyle name="Normal 7 22 3" xfId="3325"/>
    <cellStyle name="Normal 7 23" xfId="3326"/>
    <cellStyle name="Normal 7 23 2" xfId="3327"/>
    <cellStyle name="Normal 7 24" xfId="3328"/>
    <cellStyle name="Normal 7 3" xfId="3329"/>
    <cellStyle name="Normal 7 3 10" xfId="3330"/>
    <cellStyle name="Normal 7 3 2" xfId="3331"/>
    <cellStyle name="Normal 7 3 2 2" xfId="3332"/>
    <cellStyle name="Normal 7 3 2 2 2" xfId="3333"/>
    <cellStyle name="Normal 7 3 2 2 2 2" xfId="3334"/>
    <cellStyle name="Normal 7 3 2 2 2 2 2" xfId="3335"/>
    <cellStyle name="Normal 7 3 2 2 2 2 2 2" xfId="3336"/>
    <cellStyle name="Normal 7 3 2 2 2 2 2 3" xfId="3337"/>
    <cellStyle name="Normal 7 3 2 2 2 2 3" xfId="3338"/>
    <cellStyle name="Normal 7 3 2 2 2 2 4" xfId="3339"/>
    <cellStyle name="Normal 7 3 2 2 2 3" xfId="3340"/>
    <cellStyle name="Normal 7 3 2 2 2 3 2" xfId="3341"/>
    <cellStyle name="Normal 7 3 2 2 2 3 3" xfId="3342"/>
    <cellStyle name="Normal 7 3 2 2 2 4" xfId="3343"/>
    <cellStyle name="Normal 7 3 2 2 2 5" xfId="3344"/>
    <cellStyle name="Normal 7 3 2 2 3" xfId="3345"/>
    <cellStyle name="Normal 7 3 2 2 3 2" xfId="3346"/>
    <cellStyle name="Normal 7 3 2 2 3 2 2" xfId="3347"/>
    <cellStyle name="Normal 7 3 2 2 3 2 2 2" xfId="3348"/>
    <cellStyle name="Normal 7 3 2 2 3 2 2 3" xfId="3349"/>
    <cellStyle name="Normal 7 3 2 2 3 2 3" xfId="3350"/>
    <cellStyle name="Normal 7 3 2 2 3 2 4" xfId="3351"/>
    <cellStyle name="Normal 7 3 2 2 3 3" xfId="3352"/>
    <cellStyle name="Normal 7 3 2 2 3 3 2" xfId="3353"/>
    <cellStyle name="Normal 7 3 2 2 3 3 3" xfId="3354"/>
    <cellStyle name="Normal 7 3 2 2 3 4" xfId="3355"/>
    <cellStyle name="Normal 7 3 2 2 3 5" xfId="3356"/>
    <cellStyle name="Normal 7 3 2 2 4" xfId="3357"/>
    <cellStyle name="Normal 7 3 2 2 4 2" xfId="3358"/>
    <cellStyle name="Normal 7 3 2 2 4 2 2" xfId="3359"/>
    <cellStyle name="Normal 7 3 2 2 4 2 3" xfId="3360"/>
    <cellStyle name="Normal 7 3 2 2 4 3" xfId="3361"/>
    <cellStyle name="Normal 7 3 2 2 4 4" xfId="3362"/>
    <cellStyle name="Normal 7 3 2 2 5" xfId="3363"/>
    <cellStyle name="Normal 7 3 2 2 5 2" xfId="3364"/>
    <cellStyle name="Normal 7 3 2 2 5 3" xfId="3365"/>
    <cellStyle name="Normal 7 3 2 2 6" xfId="3366"/>
    <cellStyle name="Normal 7 3 2 2 7" xfId="3367"/>
    <cellStyle name="Normal 7 3 2 3" xfId="3368"/>
    <cellStyle name="Normal 7 3 2 3 2" xfId="3369"/>
    <cellStyle name="Normal 7 3 2 3 2 2" xfId="3370"/>
    <cellStyle name="Normal 7 3 2 3 2 2 2" xfId="3371"/>
    <cellStyle name="Normal 7 3 2 3 2 2 2 2" xfId="3372"/>
    <cellStyle name="Normal 7 3 2 3 2 2 2 3" xfId="3373"/>
    <cellStyle name="Normal 7 3 2 3 2 2 3" xfId="3374"/>
    <cellStyle name="Normal 7 3 2 3 2 2 4" xfId="3375"/>
    <cellStyle name="Normal 7 3 2 3 2 3" xfId="3376"/>
    <cellStyle name="Normal 7 3 2 3 2 3 2" xfId="3377"/>
    <cellStyle name="Normal 7 3 2 3 2 3 3" xfId="3378"/>
    <cellStyle name="Normal 7 3 2 3 2 4" xfId="3379"/>
    <cellStyle name="Normal 7 3 2 3 2 5" xfId="3380"/>
    <cellStyle name="Normal 7 3 2 3 3" xfId="3381"/>
    <cellStyle name="Normal 7 3 2 3 3 2" xfId="3382"/>
    <cellStyle name="Normal 7 3 2 3 3 2 2" xfId="3383"/>
    <cellStyle name="Normal 7 3 2 3 3 2 2 2" xfId="3384"/>
    <cellStyle name="Normal 7 3 2 3 3 2 2 3" xfId="3385"/>
    <cellStyle name="Normal 7 3 2 3 3 2 3" xfId="3386"/>
    <cellStyle name="Normal 7 3 2 3 3 2 4" xfId="3387"/>
    <cellStyle name="Normal 7 3 2 3 3 3" xfId="3388"/>
    <cellStyle name="Normal 7 3 2 3 3 3 2" xfId="3389"/>
    <cellStyle name="Normal 7 3 2 3 3 3 3" xfId="3390"/>
    <cellStyle name="Normal 7 3 2 3 3 4" xfId="3391"/>
    <cellStyle name="Normal 7 3 2 3 3 5" xfId="3392"/>
    <cellStyle name="Normal 7 3 2 3 4" xfId="3393"/>
    <cellStyle name="Normal 7 3 2 3 4 2" xfId="3394"/>
    <cellStyle name="Normal 7 3 2 3 4 2 2" xfId="3395"/>
    <cellStyle name="Normal 7 3 2 3 4 2 3" xfId="3396"/>
    <cellStyle name="Normal 7 3 2 3 4 3" xfId="3397"/>
    <cellStyle name="Normal 7 3 2 3 4 4" xfId="3398"/>
    <cellStyle name="Normal 7 3 2 3 5" xfId="3399"/>
    <cellStyle name="Normal 7 3 2 3 5 2" xfId="3400"/>
    <cellStyle name="Normal 7 3 2 3 5 3" xfId="3401"/>
    <cellStyle name="Normal 7 3 2 3 6" xfId="3402"/>
    <cellStyle name="Normal 7 3 2 3 7" xfId="3403"/>
    <cellStyle name="Normal 7 3 2 4" xfId="3404"/>
    <cellStyle name="Normal 7 3 2 4 2" xfId="3405"/>
    <cellStyle name="Normal 7 3 2 4 2 2" xfId="3406"/>
    <cellStyle name="Normal 7 3 2 4 2 2 2" xfId="3407"/>
    <cellStyle name="Normal 7 3 2 4 2 2 3" xfId="3408"/>
    <cellStyle name="Normal 7 3 2 4 2 3" xfId="3409"/>
    <cellStyle name="Normal 7 3 2 4 2 4" xfId="3410"/>
    <cellStyle name="Normal 7 3 2 4 3" xfId="3411"/>
    <cellStyle name="Normal 7 3 2 4 3 2" xfId="3412"/>
    <cellStyle name="Normal 7 3 2 4 3 3" xfId="3413"/>
    <cellStyle name="Normal 7 3 2 4 4" xfId="3414"/>
    <cellStyle name="Normal 7 3 2 4 5" xfId="3415"/>
    <cellStyle name="Normal 7 3 2 5" xfId="3416"/>
    <cellStyle name="Normal 7 3 2 5 2" xfId="3417"/>
    <cellStyle name="Normal 7 3 2 5 2 2" xfId="3418"/>
    <cellStyle name="Normal 7 3 2 5 2 2 2" xfId="3419"/>
    <cellStyle name="Normal 7 3 2 5 2 2 3" xfId="3420"/>
    <cellStyle name="Normal 7 3 2 5 2 3" xfId="3421"/>
    <cellStyle name="Normal 7 3 2 5 2 4" xfId="3422"/>
    <cellStyle name="Normal 7 3 2 5 3" xfId="3423"/>
    <cellStyle name="Normal 7 3 2 5 3 2" xfId="3424"/>
    <cellStyle name="Normal 7 3 2 5 3 3" xfId="3425"/>
    <cellStyle name="Normal 7 3 2 5 4" xfId="3426"/>
    <cellStyle name="Normal 7 3 2 5 5" xfId="3427"/>
    <cellStyle name="Normal 7 3 2 6" xfId="3428"/>
    <cellStyle name="Normal 7 3 2 6 2" xfId="3429"/>
    <cellStyle name="Normal 7 3 2 6 2 2" xfId="3430"/>
    <cellStyle name="Normal 7 3 2 6 2 3" xfId="3431"/>
    <cellStyle name="Normal 7 3 2 6 3" xfId="3432"/>
    <cellStyle name="Normal 7 3 2 6 4" xfId="3433"/>
    <cellStyle name="Normal 7 3 2 7" xfId="3434"/>
    <cellStyle name="Normal 7 3 2 7 2" xfId="3435"/>
    <cellStyle name="Normal 7 3 2 7 3" xfId="3436"/>
    <cellStyle name="Normal 7 3 2 8" xfId="3437"/>
    <cellStyle name="Normal 7 3 2 9" xfId="3438"/>
    <cellStyle name="Normal 7 3 3" xfId="3439"/>
    <cellStyle name="Normal 7 3 3 2" xfId="3440"/>
    <cellStyle name="Normal 7 3 3 2 2" xfId="3441"/>
    <cellStyle name="Normal 7 3 3 2 2 2" xfId="3442"/>
    <cellStyle name="Normal 7 3 3 2 2 2 2" xfId="3443"/>
    <cellStyle name="Normal 7 3 3 2 2 2 3" xfId="3444"/>
    <cellStyle name="Normal 7 3 3 2 2 3" xfId="3445"/>
    <cellStyle name="Normal 7 3 3 2 2 4" xfId="3446"/>
    <cellStyle name="Normal 7 3 3 2 3" xfId="3447"/>
    <cellStyle name="Normal 7 3 3 2 3 2" xfId="3448"/>
    <cellStyle name="Normal 7 3 3 2 3 3" xfId="3449"/>
    <cellStyle name="Normal 7 3 3 2 4" xfId="3450"/>
    <cellStyle name="Normal 7 3 3 2 5" xfId="3451"/>
    <cellStyle name="Normal 7 3 3 3" xfId="3452"/>
    <cellStyle name="Normal 7 3 3 3 2" xfId="3453"/>
    <cellStyle name="Normal 7 3 3 3 2 2" xfId="3454"/>
    <cellStyle name="Normal 7 3 3 3 2 2 2" xfId="3455"/>
    <cellStyle name="Normal 7 3 3 3 2 2 3" xfId="3456"/>
    <cellStyle name="Normal 7 3 3 3 2 3" xfId="3457"/>
    <cellStyle name="Normal 7 3 3 3 2 4" xfId="3458"/>
    <cellStyle name="Normal 7 3 3 3 3" xfId="3459"/>
    <cellStyle name="Normal 7 3 3 3 3 2" xfId="3460"/>
    <cellStyle name="Normal 7 3 3 3 3 3" xfId="3461"/>
    <cellStyle name="Normal 7 3 3 3 4" xfId="3462"/>
    <cellStyle name="Normal 7 3 3 3 5" xfId="3463"/>
    <cellStyle name="Normal 7 3 3 4" xfId="3464"/>
    <cellStyle name="Normal 7 3 3 4 2" xfId="3465"/>
    <cellStyle name="Normal 7 3 3 4 2 2" xfId="3466"/>
    <cellStyle name="Normal 7 3 3 4 2 3" xfId="3467"/>
    <cellStyle name="Normal 7 3 3 4 3" xfId="3468"/>
    <cellStyle name="Normal 7 3 3 4 4" xfId="3469"/>
    <cellStyle name="Normal 7 3 3 5" xfId="3470"/>
    <cellStyle name="Normal 7 3 3 5 2" xfId="3471"/>
    <cellStyle name="Normal 7 3 3 5 3" xfId="3472"/>
    <cellStyle name="Normal 7 3 3 6" xfId="3473"/>
    <cellStyle name="Normal 7 3 3 7" xfId="3474"/>
    <cellStyle name="Normal 7 3 4" xfId="3475"/>
    <cellStyle name="Normal 7 3 4 2" xfId="3476"/>
    <cellStyle name="Normal 7 3 4 2 2" xfId="3477"/>
    <cellStyle name="Normal 7 3 4 2 2 2" xfId="3478"/>
    <cellStyle name="Normal 7 3 4 2 2 2 2" xfId="3479"/>
    <cellStyle name="Normal 7 3 4 2 2 2 3" xfId="3480"/>
    <cellStyle name="Normal 7 3 4 2 2 3" xfId="3481"/>
    <cellStyle name="Normal 7 3 4 2 2 4" xfId="3482"/>
    <cellStyle name="Normal 7 3 4 2 3" xfId="3483"/>
    <cellStyle name="Normal 7 3 4 2 3 2" xfId="3484"/>
    <cellStyle name="Normal 7 3 4 2 3 3" xfId="3485"/>
    <cellStyle name="Normal 7 3 4 2 4" xfId="3486"/>
    <cellStyle name="Normal 7 3 4 2 5" xfId="3487"/>
    <cellStyle name="Normal 7 3 4 3" xfId="3488"/>
    <cellStyle name="Normal 7 3 4 3 2" xfId="3489"/>
    <cellStyle name="Normal 7 3 4 3 2 2" xfId="3490"/>
    <cellStyle name="Normal 7 3 4 3 2 2 2" xfId="3491"/>
    <cellStyle name="Normal 7 3 4 3 2 2 3" xfId="3492"/>
    <cellStyle name="Normal 7 3 4 3 2 3" xfId="3493"/>
    <cellStyle name="Normal 7 3 4 3 2 4" xfId="3494"/>
    <cellStyle name="Normal 7 3 4 3 3" xfId="3495"/>
    <cellStyle name="Normal 7 3 4 3 3 2" xfId="3496"/>
    <cellStyle name="Normal 7 3 4 3 3 3" xfId="3497"/>
    <cellStyle name="Normal 7 3 4 3 4" xfId="3498"/>
    <cellStyle name="Normal 7 3 4 3 5" xfId="3499"/>
    <cellStyle name="Normal 7 3 4 4" xfId="3500"/>
    <cellStyle name="Normal 7 3 4 4 2" xfId="3501"/>
    <cellStyle name="Normal 7 3 4 4 2 2" xfId="3502"/>
    <cellStyle name="Normal 7 3 4 4 2 3" xfId="3503"/>
    <cellStyle name="Normal 7 3 4 4 3" xfId="3504"/>
    <cellStyle name="Normal 7 3 4 4 4" xfId="3505"/>
    <cellStyle name="Normal 7 3 4 5" xfId="3506"/>
    <cellStyle name="Normal 7 3 4 5 2" xfId="3507"/>
    <cellStyle name="Normal 7 3 4 5 3" xfId="3508"/>
    <cellStyle name="Normal 7 3 4 6" xfId="3509"/>
    <cellStyle name="Normal 7 3 4 7" xfId="3510"/>
    <cellStyle name="Normal 7 3 5" xfId="3511"/>
    <cellStyle name="Normal 7 3 5 2" xfId="3512"/>
    <cellStyle name="Normal 7 3 5 2 2" xfId="3513"/>
    <cellStyle name="Normal 7 3 5 2 2 2" xfId="3514"/>
    <cellStyle name="Normal 7 3 5 2 2 3" xfId="3515"/>
    <cellStyle name="Normal 7 3 5 2 3" xfId="3516"/>
    <cellStyle name="Normal 7 3 5 2 4" xfId="3517"/>
    <cellStyle name="Normal 7 3 5 3" xfId="3518"/>
    <cellStyle name="Normal 7 3 5 3 2" xfId="3519"/>
    <cellStyle name="Normal 7 3 5 3 3" xfId="3520"/>
    <cellStyle name="Normal 7 3 5 4" xfId="3521"/>
    <cellStyle name="Normal 7 3 5 5" xfId="3522"/>
    <cellStyle name="Normal 7 3 6" xfId="3523"/>
    <cellStyle name="Normal 7 3 6 2" xfId="3524"/>
    <cellStyle name="Normal 7 3 6 2 2" xfId="3525"/>
    <cellStyle name="Normal 7 3 6 2 2 2" xfId="3526"/>
    <cellStyle name="Normal 7 3 6 2 2 3" xfId="3527"/>
    <cellStyle name="Normal 7 3 6 2 3" xfId="3528"/>
    <cellStyle name="Normal 7 3 6 2 4" xfId="3529"/>
    <cellStyle name="Normal 7 3 6 3" xfId="3530"/>
    <cellStyle name="Normal 7 3 6 3 2" xfId="3531"/>
    <cellStyle name="Normal 7 3 6 3 3" xfId="3532"/>
    <cellStyle name="Normal 7 3 6 4" xfId="3533"/>
    <cellStyle name="Normal 7 3 6 5" xfId="3534"/>
    <cellStyle name="Normal 7 3 7" xfId="3535"/>
    <cellStyle name="Normal 7 3 7 2" xfId="3536"/>
    <cellStyle name="Normal 7 3 7 2 2" xfId="3537"/>
    <cellStyle name="Normal 7 3 7 2 3" xfId="3538"/>
    <cellStyle name="Normal 7 3 7 3" xfId="3539"/>
    <cellStyle name="Normal 7 3 7 4" xfId="3540"/>
    <cellStyle name="Normal 7 3 8" xfId="3541"/>
    <cellStyle name="Normal 7 3 8 2" xfId="3542"/>
    <cellStyle name="Normal 7 3 8 3" xfId="3543"/>
    <cellStyle name="Normal 7 3 9" xfId="3544"/>
    <cellStyle name="Normal 7 4" xfId="3545"/>
    <cellStyle name="Normal 7 4 2" xfId="3546"/>
    <cellStyle name="Normal 7 4 2 2" xfId="3547"/>
    <cellStyle name="Normal 7 4 2 2 2" xfId="3548"/>
    <cellStyle name="Normal 7 4 2 2 2 2" xfId="3549"/>
    <cellStyle name="Normal 7 4 2 2 2 2 2" xfId="3550"/>
    <cellStyle name="Normal 7 4 2 2 2 2 3" xfId="3551"/>
    <cellStyle name="Normal 7 4 2 2 2 3" xfId="3552"/>
    <cellStyle name="Normal 7 4 2 2 2 4" xfId="3553"/>
    <cellStyle name="Normal 7 4 2 2 3" xfId="3554"/>
    <cellStyle name="Normal 7 4 2 2 3 2" xfId="3555"/>
    <cellStyle name="Normal 7 4 2 2 3 3" xfId="3556"/>
    <cellStyle name="Normal 7 4 2 2 4" xfId="3557"/>
    <cellStyle name="Normal 7 4 2 2 5" xfId="3558"/>
    <cellStyle name="Normal 7 4 2 3" xfId="3559"/>
    <cellStyle name="Normal 7 4 2 3 2" xfId="3560"/>
    <cellStyle name="Normal 7 4 2 3 2 2" xfId="3561"/>
    <cellStyle name="Normal 7 4 2 3 2 2 2" xfId="3562"/>
    <cellStyle name="Normal 7 4 2 3 2 2 3" xfId="3563"/>
    <cellStyle name="Normal 7 4 2 3 2 3" xfId="3564"/>
    <cellStyle name="Normal 7 4 2 3 2 4" xfId="3565"/>
    <cellStyle name="Normal 7 4 2 3 3" xfId="3566"/>
    <cellStyle name="Normal 7 4 2 3 3 2" xfId="3567"/>
    <cellStyle name="Normal 7 4 2 3 3 3" xfId="3568"/>
    <cellStyle name="Normal 7 4 2 3 4" xfId="3569"/>
    <cellStyle name="Normal 7 4 2 3 5" xfId="3570"/>
    <cellStyle name="Normal 7 4 2 4" xfId="3571"/>
    <cellStyle name="Normal 7 4 2 4 2" xfId="3572"/>
    <cellStyle name="Normal 7 4 2 4 2 2" xfId="3573"/>
    <cellStyle name="Normal 7 4 2 4 2 3" xfId="3574"/>
    <cellStyle name="Normal 7 4 2 4 3" xfId="3575"/>
    <cellStyle name="Normal 7 4 2 4 4" xfId="3576"/>
    <cellStyle name="Normal 7 4 2 5" xfId="3577"/>
    <cellStyle name="Normal 7 4 2 5 2" xfId="3578"/>
    <cellStyle name="Normal 7 4 2 5 3" xfId="3579"/>
    <cellStyle name="Normal 7 4 2 6" xfId="3580"/>
    <cellStyle name="Normal 7 4 2 7" xfId="3581"/>
    <cellStyle name="Normal 7 4 3" xfId="3582"/>
    <cellStyle name="Normal 7 4 3 2" xfId="3583"/>
    <cellStyle name="Normal 7 4 3 2 2" xfId="3584"/>
    <cellStyle name="Normal 7 4 3 2 2 2" xfId="3585"/>
    <cellStyle name="Normal 7 4 3 2 2 2 2" xfId="3586"/>
    <cellStyle name="Normal 7 4 3 2 2 2 3" xfId="3587"/>
    <cellStyle name="Normal 7 4 3 2 2 3" xfId="3588"/>
    <cellStyle name="Normal 7 4 3 2 2 4" xfId="3589"/>
    <cellStyle name="Normal 7 4 3 2 3" xfId="3590"/>
    <cellStyle name="Normal 7 4 3 2 3 2" xfId="3591"/>
    <cellStyle name="Normal 7 4 3 2 3 3" xfId="3592"/>
    <cellStyle name="Normal 7 4 3 2 4" xfId="3593"/>
    <cellStyle name="Normal 7 4 3 2 5" xfId="3594"/>
    <cellStyle name="Normal 7 4 3 3" xfId="3595"/>
    <cellStyle name="Normal 7 4 3 3 2" xfId="3596"/>
    <cellStyle name="Normal 7 4 3 3 2 2" xfId="3597"/>
    <cellStyle name="Normal 7 4 3 3 2 2 2" xfId="3598"/>
    <cellStyle name="Normal 7 4 3 3 2 2 3" xfId="3599"/>
    <cellStyle name="Normal 7 4 3 3 2 3" xfId="3600"/>
    <cellStyle name="Normal 7 4 3 3 2 4" xfId="3601"/>
    <cellStyle name="Normal 7 4 3 3 3" xfId="3602"/>
    <cellStyle name="Normal 7 4 3 3 3 2" xfId="3603"/>
    <cellStyle name="Normal 7 4 3 3 3 3" xfId="3604"/>
    <cellStyle name="Normal 7 4 3 3 4" xfId="3605"/>
    <cellStyle name="Normal 7 4 3 3 5" xfId="3606"/>
    <cellStyle name="Normal 7 4 3 4" xfId="3607"/>
    <cellStyle name="Normal 7 4 3 4 2" xfId="3608"/>
    <cellStyle name="Normal 7 4 3 4 2 2" xfId="3609"/>
    <cellStyle name="Normal 7 4 3 4 2 3" xfId="3610"/>
    <cellStyle name="Normal 7 4 3 4 3" xfId="3611"/>
    <cellStyle name="Normal 7 4 3 4 4" xfId="3612"/>
    <cellStyle name="Normal 7 4 3 5" xfId="3613"/>
    <cellStyle name="Normal 7 4 3 5 2" xfId="3614"/>
    <cellStyle name="Normal 7 4 3 5 3" xfId="3615"/>
    <cellStyle name="Normal 7 4 3 6" xfId="3616"/>
    <cellStyle name="Normal 7 4 3 7" xfId="3617"/>
    <cellStyle name="Normal 7 4 4" xfId="3618"/>
    <cellStyle name="Normal 7 4 4 2" xfId="3619"/>
    <cellStyle name="Normal 7 4 4 2 2" xfId="3620"/>
    <cellStyle name="Normal 7 4 4 2 2 2" xfId="3621"/>
    <cellStyle name="Normal 7 4 4 2 2 3" xfId="3622"/>
    <cellStyle name="Normal 7 4 4 2 3" xfId="3623"/>
    <cellStyle name="Normal 7 4 4 2 4" xfId="3624"/>
    <cellStyle name="Normal 7 4 4 3" xfId="3625"/>
    <cellStyle name="Normal 7 4 4 3 2" xfId="3626"/>
    <cellStyle name="Normal 7 4 4 3 3" xfId="3627"/>
    <cellStyle name="Normal 7 4 4 4" xfId="3628"/>
    <cellStyle name="Normal 7 4 4 5" xfId="3629"/>
    <cellStyle name="Normal 7 4 5" xfId="3630"/>
    <cellStyle name="Normal 7 4 5 2" xfId="3631"/>
    <cellStyle name="Normal 7 4 5 2 2" xfId="3632"/>
    <cellStyle name="Normal 7 4 5 2 2 2" xfId="3633"/>
    <cellStyle name="Normal 7 4 5 2 2 3" xfId="3634"/>
    <cellStyle name="Normal 7 4 5 2 3" xfId="3635"/>
    <cellStyle name="Normal 7 4 5 2 4" xfId="3636"/>
    <cellStyle name="Normal 7 4 5 3" xfId="3637"/>
    <cellStyle name="Normal 7 4 5 3 2" xfId="3638"/>
    <cellStyle name="Normal 7 4 5 3 3" xfId="3639"/>
    <cellStyle name="Normal 7 4 5 4" xfId="3640"/>
    <cellStyle name="Normal 7 4 5 5" xfId="3641"/>
    <cellStyle name="Normal 7 4 6" xfId="3642"/>
    <cellStyle name="Normal 7 4 6 2" xfId="3643"/>
    <cellStyle name="Normal 7 4 6 2 2" xfId="3644"/>
    <cellStyle name="Normal 7 4 6 2 3" xfId="3645"/>
    <cellStyle name="Normal 7 4 6 3" xfId="3646"/>
    <cellStyle name="Normal 7 4 6 4" xfId="3647"/>
    <cellStyle name="Normal 7 4 7" xfId="3648"/>
    <cellStyle name="Normal 7 4 7 2" xfId="3649"/>
    <cellStyle name="Normal 7 4 7 3" xfId="3650"/>
    <cellStyle name="Normal 7 4 8" xfId="3651"/>
    <cellStyle name="Normal 7 4 9" xfId="3652"/>
    <cellStyle name="Normal 7 5" xfId="3653"/>
    <cellStyle name="Normal 7 5 2" xfId="3654"/>
    <cellStyle name="Normal 7 5 2 2" xfId="3655"/>
    <cellStyle name="Normal 7 5 2 2 2" xfId="3656"/>
    <cellStyle name="Normal 7 5 2 2 2 2" xfId="3657"/>
    <cellStyle name="Normal 7 5 2 2 2 2 2" xfId="3658"/>
    <cellStyle name="Normal 7 5 2 2 2 2 3" xfId="3659"/>
    <cellStyle name="Normal 7 5 2 2 2 3" xfId="3660"/>
    <cellStyle name="Normal 7 5 2 2 2 4" xfId="3661"/>
    <cellStyle name="Normal 7 5 2 2 3" xfId="3662"/>
    <cellStyle name="Normal 7 5 2 2 3 2" xfId="3663"/>
    <cellStyle name="Normal 7 5 2 2 3 3" xfId="3664"/>
    <cellStyle name="Normal 7 5 2 2 4" xfId="3665"/>
    <cellStyle name="Normal 7 5 2 2 5" xfId="3666"/>
    <cellStyle name="Normal 7 5 2 3" xfId="3667"/>
    <cellStyle name="Normal 7 5 2 3 2" xfId="3668"/>
    <cellStyle name="Normal 7 5 2 3 2 2" xfId="3669"/>
    <cellStyle name="Normal 7 5 2 3 2 2 2" xfId="3670"/>
    <cellStyle name="Normal 7 5 2 3 2 2 3" xfId="3671"/>
    <cellStyle name="Normal 7 5 2 3 2 3" xfId="3672"/>
    <cellStyle name="Normal 7 5 2 3 2 4" xfId="3673"/>
    <cellStyle name="Normal 7 5 2 3 3" xfId="3674"/>
    <cellStyle name="Normal 7 5 2 3 3 2" xfId="3675"/>
    <cellStyle name="Normal 7 5 2 3 3 3" xfId="3676"/>
    <cellStyle name="Normal 7 5 2 3 4" xfId="3677"/>
    <cellStyle name="Normal 7 5 2 3 5" xfId="3678"/>
    <cellStyle name="Normal 7 5 2 4" xfId="3679"/>
    <cellStyle name="Normal 7 5 2 4 2" xfId="3680"/>
    <cellStyle name="Normal 7 5 2 4 2 2" xfId="3681"/>
    <cellStyle name="Normal 7 5 2 4 2 3" xfId="3682"/>
    <cellStyle name="Normal 7 5 2 4 3" xfId="3683"/>
    <cellStyle name="Normal 7 5 2 4 4" xfId="3684"/>
    <cellStyle name="Normal 7 5 2 5" xfId="3685"/>
    <cellStyle name="Normal 7 5 2 5 2" xfId="3686"/>
    <cellStyle name="Normal 7 5 2 5 3" xfId="3687"/>
    <cellStyle name="Normal 7 5 2 6" xfId="3688"/>
    <cellStyle name="Normal 7 5 2 7" xfId="3689"/>
    <cellStyle name="Normal 7 5 3" xfId="3690"/>
    <cellStyle name="Normal 7 5 3 2" xfId="3691"/>
    <cellStyle name="Normal 7 5 3 2 2" xfId="3692"/>
    <cellStyle name="Normal 7 5 3 2 2 2" xfId="3693"/>
    <cellStyle name="Normal 7 5 3 2 2 2 2" xfId="3694"/>
    <cellStyle name="Normal 7 5 3 2 2 2 3" xfId="3695"/>
    <cellStyle name="Normal 7 5 3 2 2 3" xfId="3696"/>
    <cellStyle name="Normal 7 5 3 2 2 4" xfId="3697"/>
    <cellStyle name="Normal 7 5 3 2 3" xfId="3698"/>
    <cellStyle name="Normal 7 5 3 2 3 2" xfId="3699"/>
    <cellStyle name="Normal 7 5 3 2 3 3" xfId="3700"/>
    <cellStyle name="Normal 7 5 3 2 4" xfId="3701"/>
    <cellStyle name="Normal 7 5 3 2 5" xfId="3702"/>
    <cellStyle name="Normal 7 5 3 3" xfId="3703"/>
    <cellStyle name="Normal 7 5 3 3 2" xfId="3704"/>
    <cellStyle name="Normal 7 5 3 3 2 2" xfId="3705"/>
    <cellStyle name="Normal 7 5 3 3 2 2 2" xfId="3706"/>
    <cellStyle name="Normal 7 5 3 3 2 2 3" xfId="3707"/>
    <cellStyle name="Normal 7 5 3 3 2 3" xfId="3708"/>
    <cellStyle name="Normal 7 5 3 3 2 4" xfId="3709"/>
    <cellStyle name="Normal 7 5 3 3 3" xfId="3710"/>
    <cellStyle name="Normal 7 5 3 3 3 2" xfId="3711"/>
    <cellStyle name="Normal 7 5 3 3 3 3" xfId="3712"/>
    <cellStyle name="Normal 7 5 3 3 4" xfId="3713"/>
    <cellStyle name="Normal 7 5 3 3 5" xfId="3714"/>
    <cellStyle name="Normal 7 5 3 4" xfId="3715"/>
    <cellStyle name="Normal 7 5 3 4 2" xfId="3716"/>
    <cellStyle name="Normal 7 5 3 4 2 2" xfId="3717"/>
    <cellStyle name="Normal 7 5 3 4 2 3" xfId="3718"/>
    <cellStyle name="Normal 7 5 3 4 3" xfId="3719"/>
    <cellStyle name="Normal 7 5 3 4 4" xfId="3720"/>
    <cellStyle name="Normal 7 5 3 5" xfId="3721"/>
    <cellStyle name="Normal 7 5 3 5 2" xfId="3722"/>
    <cellStyle name="Normal 7 5 3 5 3" xfId="3723"/>
    <cellStyle name="Normal 7 5 3 6" xfId="3724"/>
    <cellStyle name="Normal 7 5 3 7" xfId="3725"/>
    <cellStyle name="Normal 7 5 4" xfId="3726"/>
    <cellStyle name="Normal 7 5 4 2" xfId="3727"/>
    <cellStyle name="Normal 7 5 4 2 2" xfId="3728"/>
    <cellStyle name="Normal 7 5 4 2 2 2" xfId="3729"/>
    <cellStyle name="Normal 7 5 4 2 2 3" xfId="3730"/>
    <cellStyle name="Normal 7 5 4 2 3" xfId="3731"/>
    <cellStyle name="Normal 7 5 4 2 4" xfId="3732"/>
    <cellStyle name="Normal 7 5 4 3" xfId="3733"/>
    <cellStyle name="Normal 7 5 4 3 2" xfId="3734"/>
    <cellStyle name="Normal 7 5 4 3 3" xfId="3735"/>
    <cellStyle name="Normal 7 5 4 4" xfId="3736"/>
    <cellStyle name="Normal 7 5 4 5" xfId="3737"/>
    <cellStyle name="Normal 7 5 5" xfId="3738"/>
    <cellStyle name="Normal 7 5 5 2" xfId="3739"/>
    <cellStyle name="Normal 7 5 5 2 2" xfId="3740"/>
    <cellStyle name="Normal 7 5 5 2 2 2" xfId="3741"/>
    <cellStyle name="Normal 7 5 5 2 2 3" xfId="3742"/>
    <cellStyle name="Normal 7 5 5 2 3" xfId="3743"/>
    <cellStyle name="Normal 7 5 5 2 4" xfId="3744"/>
    <cellStyle name="Normal 7 5 5 3" xfId="3745"/>
    <cellStyle name="Normal 7 5 5 3 2" xfId="3746"/>
    <cellStyle name="Normal 7 5 5 3 3" xfId="3747"/>
    <cellStyle name="Normal 7 5 5 4" xfId="3748"/>
    <cellStyle name="Normal 7 5 5 5" xfId="3749"/>
    <cellStyle name="Normal 7 5 6" xfId="3750"/>
    <cellStyle name="Normal 7 5 6 2" xfId="3751"/>
    <cellStyle name="Normal 7 5 6 2 2" xfId="3752"/>
    <cellStyle name="Normal 7 5 6 2 3" xfId="3753"/>
    <cellStyle name="Normal 7 5 6 3" xfId="3754"/>
    <cellStyle name="Normal 7 5 6 4" xfId="3755"/>
    <cellStyle name="Normal 7 5 7" xfId="3756"/>
    <cellStyle name="Normal 7 5 7 2" xfId="3757"/>
    <cellStyle name="Normal 7 5 7 3" xfId="3758"/>
    <cellStyle name="Normal 7 5 8" xfId="3759"/>
    <cellStyle name="Normal 7 5 9" xfId="3760"/>
    <cellStyle name="Normal 7 6" xfId="3761"/>
    <cellStyle name="Normal 7 6 2" xfId="3762"/>
    <cellStyle name="Normal 7 6 2 2" xfId="3763"/>
    <cellStyle name="Normal 7 6 2 2 2" xfId="3764"/>
    <cellStyle name="Normal 7 6 2 2 2 2" xfId="3765"/>
    <cellStyle name="Normal 7 6 2 2 2 3" xfId="3766"/>
    <cellStyle name="Normal 7 6 2 2 3" xfId="3767"/>
    <cellStyle name="Normal 7 6 2 2 4" xfId="3768"/>
    <cellStyle name="Normal 7 6 2 3" xfId="3769"/>
    <cellStyle name="Normal 7 6 2 3 2" xfId="3770"/>
    <cellStyle name="Normal 7 6 2 3 3" xfId="3771"/>
    <cellStyle name="Normal 7 6 2 4" xfId="3772"/>
    <cellStyle name="Normal 7 6 2 5" xfId="3773"/>
    <cellStyle name="Normal 7 6 3" xfId="3774"/>
    <cellStyle name="Normal 7 6 3 2" xfId="3775"/>
    <cellStyle name="Normal 7 6 3 2 2" xfId="3776"/>
    <cellStyle name="Normal 7 6 3 2 2 2" xfId="3777"/>
    <cellStyle name="Normal 7 6 3 2 2 3" xfId="3778"/>
    <cellStyle name="Normal 7 6 3 2 3" xfId="3779"/>
    <cellStyle name="Normal 7 6 3 2 4" xfId="3780"/>
    <cellStyle name="Normal 7 6 3 3" xfId="3781"/>
    <cellStyle name="Normal 7 6 3 3 2" xfId="3782"/>
    <cellStyle name="Normal 7 6 3 3 3" xfId="3783"/>
    <cellStyle name="Normal 7 6 3 4" xfId="3784"/>
    <cellStyle name="Normal 7 6 3 5" xfId="3785"/>
    <cellStyle name="Normal 7 6 4" xfId="3786"/>
    <cellStyle name="Normal 7 6 4 2" xfId="3787"/>
    <cellStyle name="Normal 7 6 4 2 2" xfId="3788"/>
    <cellStyle name="Normal 7 6 4 2 3" xfId="3789"/>
    <cellStyle name="Normal 7 6 4 3" xfId="3790"/>
    <cellStyle name="Normal 7 6 4 4" xfId="3791"/>
    <cellStyle name="Normal 7 6 5" xfId="3792"/>
    <cellStyle name="Normal 7 6 5 2" xfId="3793"/>
    <cellStyle name="Normal 7 6 5 3" xfId="3794"/>
    <cellStyle name="Normal 7 6 6" xfId="3795"/>
    <cellStyle name="Normal 7 6 7" xfId="3796"/>
    <cellStyle name="Normal 7 7" xfId="3797"/>
    <cellStyle name="Normal 7 7 2" xfId="3798"/>
    <cellStyle name="Normal 7 7 2 2" xfId="3799"/>
    <cellStyle name="Normal 7 7 2 2 2" xfId="3800"/>
    <cellStyle name="Normal 7 7 2 2 2 2" xfId="3801"/>
    <cellStyle name="Normal 7 7 2 2 2 3" xfId="3802"/>
    <cellStyle name="Normal 7 7 2 2 3" xfId="3803"/>
    <cellStyle name="Normal 7 7 2 2 4" xfId="3804"/>
    <cellStyle name="Normal 7 7 2 3" xfId="3805"/>
    <cellStyle name="Normal 7 7 2 3 2" xfId="3806"/>
    <cellStyle name="Normal 7 7 2 3 3" xfId="3807"/>
    <cellStyle name="Normal 7 7 2 4" xfId="3808"/>
    <cellStyle name="Normal 7 7 2 5" xfId="3809"/>
    <cellStyle name="Normal 7 7 3" xfId="3810"/>
    <cellStyle name="Normal 7 7 3 2" xfId="3811"/>
    <cellStyle name="Normal 7 7 3 2 2" xfId="3812"/>
    <cellStyle name="Normal 7 7 3 2 2 2" xfId="3813"/>
    <cellStyle name="Normal 7 7 3 2 2 3" xfId="3814"/>
    <cellStyle name="Normal 7 7 3 2 3" xfId="3815"/>
    <cellStyle name="Normal 7 7 3 2 4" xfId="3816"/>
    <cellStyle name="Normal 7 7 3 3" xfId="3817"/>
    <cellStyle name="Normal 7 7 3 3 2" xfId="3818"/>
    <cellStyle name="Normal 7 7 3 3 3" xfId="3819"/>
    <cellStyle name="Normal 7 7 3 4" xfId="3820"/>
    <cellStyle name="Normal 7 7 3 5" xfId="3821"/>
    <cellStyle name="Normal 7 7 4" xfId="3822"/>
    <cellStyle name="Normal 7 7 4 2" xfId="3823"/>
    <cellStyle name="Normal 7 7 4 2 2" xfId="3824"/>
    <cellStyle name="Normal 7 7 4 2 3" xfId="3825"/>
    <cellStyle name="Normal 7 7 4 3" xfId="3826"/>
    <cellStyle name="Normal 7 7 4 4" xfId="3827"/>
    <cellStyle name="Normal 7 7 5" xfId="3828"/>
    <cellStyle name="Normal 7 7 5 2" xfId="3829"/>
    <cellStyle name="Normal 7 7 5 3" xfId="3830"/>
    <cellStyle name="Normal 7 7 6" xfId="3831"/>
    <cellStyle name="Normal 7 7 7" xfId="3832"/>
    <cellStyle name="Normal 7 8" xfId="3833"/>
    <cellStyle name="Normal 7 8 2" xfId="3834"/>
    <cellStyle name="Normal 7 8 2 2" xfId="3835"/>
    <cellStyle name="Normal 7 8 2 2 2" xfId="3836"/>
    <cellStyle name="Normal 7 8 2 2 2 2" xfId="3837"/>
    <cellStyle name="Normal 7 8 2 2 2 3" xfId="3838"/>
    <cellStyle name="Normal 7 8 2 2 3" xfId="3839"/>
    <cellStyle name="Normal 7 8 2 2 4" xfId="3840"/>
    <cellStyle name="Normal 7 8 2 3" xfId="3841"/>
    <cellStyle name="Normal 7 8 2 3 2" xfId="3842"/>
    <cellStyle name="Normal 7 8 2 3 3" xfId="3843"/>
    <cellStyle name="Normal 7 8 2 4" xfId="3844"/>
    <cellStyle name="Normal 7 8 2 5" xfId="3845"/>
    <cellStyle name="Normal 7 8 3" xfId="3846"/>
    <cellStyle name="Normal 7 8 3 2" xfId="3847"/>
    <cellStyle name="Normal 7 8 3 2 2" xfId="3848"/>
    <cellStyle name="Normal 7 8 3 2 2 2" xfId="3849"/>
    <cellStyle name="Normal 7 8 3 2 2 3" xfId="3850"/>
    <cellStyle name="Normal 7 8 3 2 3" xfId="3851"/>
    <cellStyle name="Normal 7 8 3 2 4" xfId="3852"/>
    <cellStyle name="Normal 7 8 3 3" xfId="3853"/>
    <cellStyle name="Normal 7 8 3 3 2" xfId="3854"/>
    <cellStyle name="Normal 7 8 3 3 3" xfId="3855"/>
    <cellStyle name="Normal 7 8 3 4" xfId="3856"/>
    <cellStyle name="Normal 7 8 3 5" xfId="3857"/>
    <cellStyle name="Normal 7 8 4" xfId="3858"/>
    <cellStyle name="Normal 7 8 4 2" xfId="3859"/>
    <cellStyle name="Normal 7 8 4 2 2" xfId="3860"/>
    <cellStyle name="Normal 7 8 4 2 3" xfId="3861"/>
    <cellStyle name="Normal 7 8 4 3" xfId="3862"/>
    <cellStyle name="Normal 7 8 4 4" xfId="3863"/>
    <cellStyle name="Normal 7 8 5" xfId="3864"/>
    <cellStyle name="Normal 7 8 5 2" xfId="3865"/>
    <cellStyle name="Normal 7 8 5 3" xfId="3866"/>
    <cellStyle name="Normal 7 8 6" xfId="3867"/>
    <cellStyle name="Normal 7 8 7" xfId="3868"/>
    <cellStyle name="Normal 7 9" xfId="3869"/>
    <cellStyle name="Normal 7 9 2" xfId="3870"/>
    <cellStyle name="Normal 7 9 2 2" xfId="3871"/>
    <cellStyle name="Normal 7 9 2 2 2" xfId="3872"/>
    <cellStyle name="Normal 7 9 2 2 2 2" xfId="3873"/>
    <cellStyle name="Normal 7 9 2 2 2 3" xfId="3874"/>
    <cellStyle name="Normal 7 9 2 2 3" xfId="3875"/>
    <cellStyle name="Normal 7 9 2 2 4" xfId="3876"/>
    <cellStyle name="Normal 7 9 2 3" xfId="3877"/>
    <cellStyle name="Normal 7 9 2 3 2" xfId="3878"/>
    <cellStyle name="Normal 7 9 2 3 3" xfId="3879"/>
    <cellStyle name="Normal 7 9 2 4" xfId="3880"/>
    <cellStyle name="Normal 7 9 2 5" xfId="3881"/>
    <cellStyle name="Normal 7 9 3" xfId="3882"/>
    <cellStyle name="Normal 7 9 3 2" xfId="3883"/>
    <cellStyle name="Normal 7 9 3 2 2" xfId="3884"/>
    <cellStyle name="Normal 7 9 3 2 2 2" xfId="3885"/>
    <cellStyle name="Normal 7 9 3 2 2 3" xfId="3886"/>
    <cellStyle name="Normal 7 9 3 2 3" xfId="3887"/>
    <cellStyle name="Normal 7 9 3 2 4" xfId="3888"/>
    <cellStyle name="Normal 7 9 3 3" xfId="3889"/>
    <cellStyle name="Normal 7 9 3 3 2" xfId="3890"/>
    <cellStyle name="Normal 7 9 3 3 3" xfId="3891"/>
    <cellStyle name="Normal 7 9 3 4" xfId="3892"/>
    <cellStyle name="Normal 7 9 3 5" xfId="3893"/>
    <cellStyle name="Normal 7 9 4" xfId="3894"/>
    <cellStyle name="Normal 7 9 4 2" xfId="3895"/>
    <cellStyle name="Normal 7 9 4 2 2" xfId="3896"/>
    <cellStyle name="Normal 7 9 4 2 3" xfId="3897"/>
    <cellStyle name="Normal 7 9 4 3" xfId="3898"/>
    <cellStyle name="Normal 7 9 4 4" xfId="3899"/>
    <cellStyle name="Normal 7 9 5" xfId="3900"/>
    <cellStyle name="Normal 7 9 5 2" xfId="3901"/>
    <cellStyle name="Normal 7 9 5 3" xfId="3902"/>
    <cellStyle name="Normal 7 9 6" xfId="3903"/>
    <cellStyle name="Normal 7 9 7" xfId="3904"/>
    <cellStyle name="Normal 8" xfId="3905"/>
    <cellStyle name="Normal 8 2" xfId="3906"/>
    <cellStyle name="Normal 8 2 2" xfId="3907"/>
    <cellStyle name="Normal 8 2 2 2" xfId="3908"/>
    <cellStyle name="Normal 8 2 2 2 2" xfId="3909"/>
    <cellStyle name="Normal 8 2 2 2 2 2" xfId="3910"/>
    <cellStyle name="Normal 8 2 2 2 2 3" xfId="3911"/>
    <cellStyle name="Normal 8 2 2 2 3" xfId="3912"/>
    <cellStyle name="Normal 8 2 2 2 4" xfId="3913"/>
    <cellStyle name="Normal 8 2 2 3" xfId="3914"/>
    <cellStyle name="Normal 8 2 2 3 2" xfId="3915"/>
    <cellStyle name="Normal 8 2 2 3 3" xfId="3916"/>
    <cellStyle name="Normal 8 2 2 4" xfId="3917"/>
    <cellStyle name="Normal 8 2 2 5" xfId="3918"/>
    <cellStyle name="Normal 8 2 3" xfId="3919"/>
    <cellStyle name="Normal 8 2 3 2" xfId="3920"/>
    <cellStyle name="Normal 8 2 3 2 2" xfId="3921"/>
    <cellStyle name="Normal 8 2 3 2 3" xfId="3922"/>
    <cellStyle name="Normal 8 2 3 3" xfId="3923"/>
    <cellStyle name="Normal 8 2 3 4" xfId="3924"/>
    <cellStyle name="Normal 8 2 4" xfId="3925"/>
    <cellStyle name="Normal 8 2 4 2" xfId="3926"/>
    <cellStyle name="Normal 8 2 4 3" xfId="3927"/>
    <cellStyle name="Normal 8 2 5" xfId="3928"/>
    <cellStyle name="Normal 8 2 6" xfId="3929"/>
    <cellStyle name="Normal 8 3" xfId="3930"/>
    <cellStyle name="Normal 8 3 2" xfId="3931"/>
    <cellStyle name="Normal 8 3 2 2" xfId="3932"/>
    <cellStyle name="Normal 8 3 2 2 2" xfId="3933"/>
    <cellStyle name="Normal 8 3 2 2 3" xfId="3934"/>
    <cellStyle name="Normal 8 3 2 3" xfId="3935"/>
    <cellStyle name="Normal 8 3 2 4" xfId="3936"/>
    <cellStyle name="Normal 8 3 3" xfId="3937"/>
    <cellStyle name="Normal 8 3 3 2" xfId="3938"/>
    <cellStyle name="Normal 8 3 3 3" xfId="3939"/>
    <cellStyle name="Normal 8 3 4" xfId="3940"/>
    <cellStyle name="Normal 8 3 5" xfId="3941"/>
    <cellStyle name="Normal 8 4" xfId="3942"/>
    <cellStyle name="Normal 9" xfId="3943"/>
    <cellStyle name="Normal 9 2" xfId="3944"/>
    <cellStyle name="Normal 9 2 2" xfId="3945"/>
    <cellStyle name="Normal 9 2 2 2" xfId="3946"/>
    <cellStyle name="Normal 9 2 2 2 2" xfId="3947"/>
    <cellStyle name="Normal 9 2 2 2 3" xfId="3948"/>
    <cellStyle name="Normal 9 2 2 3" xfId="3949"/>
    <cellStyle name="Normal 9 2 2 4" xfId="3950"/>
    <cellStyle name="Normal 9 2 3" xfId="3951"/>
    <cellStyle name="Normal 9 2 3 2" xfId="3952"/>
    <cellStyle name="Normal 9 2 3 3" xfId="3953"/>
    <cellStyle name="Normal 9 2 4" xfId="3954"/>
    <cellStyle name="Normal 9 2 5" xfId="3955"/>
    <cellStyle name="Normal 9 3" xfId="3956"/>
    <cellStyle name="Normal 9 3 2" xfId="3957"/>
    <cellStyle name="Normal 9 3 2 2" xfId="3958"/>
    <cellStyle name="Normal 9 3 2 3" xfId="3959"/>
    <cellStyle name="Normal 9 3 3" xfId="3960"/>
    <cellStyle name="Normal 9 3 4" xfId="3961"/>
    <cellStyle name="Normal 9 4" xfId="3962"/>
    <cellStyle name="Normal 9 4 2" xfId="3963"/>
    <cellStyle name="Normal 9 4 2 2" xfId="3964"/>
    <cellStyle name="Normal 9 4 2 3" xfId="3965"/>
    <cellStyle name="Normal 9 4 3" xfId="3966"/>
    <cellStyle name="Normal 9 4 4" xfId="3967"/>
    <cellStyle name="Normal 9 5" xfId="3968"/>
    <cellStyle name="Normal 9 5 2" xfId="3969"/>
    <cellStyle name="Normal 9 5 2 2" xfId="3970"/>
    <cellStyle name="Normal 9 5 2 3" xfId="3971"/>
    <cellStyle name="Normal 9 5 3" xfId="3972"/>
    <cellStyle name="Normal 9 5 4" xfId="3973"/>
    <cellStyle name="Normal 9 6" xfId="3974"/>
    <cellStyle name="Normal 9 6 2" xfId="3975"/>
    <cellStyle name="Normal 9 6 2 2" xfId="3976"/>
    <cellStyle name="Normal 9 6 2 3" xfId="3977"/>
    <cellStyle name="Normal 9 6 3" xfId="3978"/>
    <cellStyle name="Normal 9 6 4" xfId="3979"/>
    <cellStyle name="Normal 9 7" xfId="3980"/>
    <cellStyle name="Normal 9 7 2" xfId="3981"/>
    <cellStyle name="Normal 9 7 3" xfId="3982"/>
    <cellStyle name="Normal 9 8" xfId="3983"/>
    <cellStyle name="Normal 9 9" xfId="3984"/>
    <cellStyle name="Normal_Budzet RS za 2008. godinu 2" xfId="2"/>
    <cellStyle name="Note 2" xfId="3985"/>
    <cellStyle name="Note 2 2" xfId="3986"/>
    <cellStyle name="Note 2 2 2" xfId="3987"/>
    <cellStyle name="Note 2 2 2 2" xfId="3988"/>
    <cellStyle name="Note 2 2 3" xfId="3989"/>
    <cellStyle name="Note 2 2 3 2" xfId="3990"/>
    <cellStyle name="Note 2 2 4" xfId="3991"/>
    <cellStyle name="Note 2 3" xfId="3992"/>
    <cellStyle name="Note 2 3 2" xfId="3993"/>
    <cellStyle name="Note 2 4" xfId="3994"/>
    <cellStyle name="Note 2 4 2" xfId="3995"/>
    <cellStyle name="Note 2 5" xfId="3996"/>
    <cellStyle name="Note 3" xfId="3997"/>
    <cellStyle name="Note 3 2" xfId="3998"/>
    <cellStyle name="Note 3 2 2" xfId="3999"/>
    <cellStyle name="Note 3 2 2 2" xfId="4000"/>
    <cellStyle name="Note 3 2 2 2 2" xfId="4001"/>
    <cellStyle name="Note 3 2 2 2 2 2" xfId="4002"/>
    <cellStyle name="Note 3 2 2 2 2 3" xfId="4003"/>
    <cellStyle name="Note 3 2 2 2 3" xfId="4004"/>
    <cellStyle name="Note 3 2 2 2 4" xfId="4005"/>
    <cellStyle name="Note 3 2 2 3" xfId="4006"/>
    <cellStyle name="Note 3 2 2 3 2" xfId="4007"/>
    <cellStyle name="Note 3 2 2 3 3" xfId="4008"/>
    <cellStyle name="Note 3 2 2 4" xfId="4009"/>
    <cellStyle name="Note 3 2 2 5" xfId="4010"/>
    <cellStyle name="Note 3 2 3" xfId="4011"/>
    <cellStyle name="Note 3 2 3 2" xfId="4012"/>
    <cellStyle name="Note 3 2 3 2 2" xfId="4013"/>
    <cellStyle name="Note 3 2 3 2 3" xfId="4014"/>
    <cellStyle name="Note 3 2 3 3" xfId="4015"/>
    <cellStyle name="Note 3 2 3 4" xfId="4016"/>
    <cellStyle name="Note 3 2 4" xfId="4017"/>
    <cellStyle name="Note 3 2 4 2" xfId="4018"/>
    <cellStyle name="Note 3 2 4 3" xfId="4019"/>
    <cellStyle name="Note 3 2 5" xfId="4020"/>
    <cellStyle name="Note 3 2 6" xfId="4021"/>
    <cellStyle name="Note 3 3" xfId="4022"/>
    <cellStyle name="Note 3 3 2" xfId="4023"/>
    <cellStyle name="Note 3 3 2 2" xfId="4024"/>
    <cellStyle name="Note 3 3 2 2 2" xfId="4025"/>
    <cellStyle name="Note 3 3 2 2 3" xfId="4026"/>
    <cellStyle name="Note 3 3 2 3" xfId="4027"/>
    <cellStyle name="Note 3 3 2 4" xfId="4028"/>
    <cellStyle name="Note 3 3 3" xfId="4029"/>
    <cellStyle name="Note 3 3 3 2" xfId="4030"/>
    <cellStyle name="Note 3 3 3 3" xfId="4031"/>
    <cellStyle name="Note 3 3 4" xfId="4032"/>
    <cellStyle name="Note 3 3 5" xfId="4033"/>
    <cellStyle name="Note 3 4" xfId="4034"/>
    <cellStyle name="Note 3 4 2" xfId="4035"/>
    <cellStyle name="Note 3 4 2 2" xfId="4036"/>
    <cellStyle name="Note 3 4 2 3" xfId="4037"/>
    <cellStyle name="Note 3 4 3" xfId="4038"/>
    <cellStyle name="Note 3 4 4" xfId="4039"/>
    <cellStyle name="Note 3 5" xfId="4040"/>
    <cellStyle name="Note 3 5 2" xfId="4041"/>
    <cellStyle name="Note 3 5 3" xfId="4042"/>
    <cellStyle name="Note 3 6" xfId="4043"/>
    <cellStyle name="Note 3 7" xfId="4044"/>
    <cellStyle name="Note 4" xfId="4045"/>
    <cellStyle name="Note 4 2" xfId="4046"/>
    <cellStyle name="Note 4 2 2" xfId="4047"/>
    <cellStyle name="Note 4 2 2 2" xfId="4048"/>
    <cellStyle name="Note 4 2 2 2 2" xfId="4049"/>
    <cellStyle name="Note 4 2 2 2 2 2" xfId="4050"/>
    <cellStyle name="Note 4 2 2 2 2 3" xfId="4051"/>
    <cellStyle name="Note 4 2 2 2 3" xfId="4052"/>
    <cellStyle name="Note 4 2 2 2 4" xfId="4053"/>
    <cellStyle name="Note 4 2 2 3" xfId="4054"/>
    <cellStyle name="Note 4 2 2 3 2" xfId="4055"/>
    <cellStyle name="Note 4 2 2 3 3" xfId="4056"/>
    <cellStyle name="Note 4 2 2 4" xfId="4057"/>
    <cellStyle name="Note 4 2 2 5" xfId="4058"/>
    <cellStyle name="Note 4 2 3" xfId="4059"/>
    <cellStyle name="Note 4 2 3 2" xfId="4060"/>
    <cellStyle name="Note 4 2 3 2 2" xfId="4061"/>
    <cellStyle name="Note 4 2 3 2 3" xfId="4062"/>
    <cellStyle name="Note 4 2 3 3" xfId="4063"/>
    <cellStyle name="Note 4 2 3 4" xfId="4064"/>
    <cellStyle name="Note 4 2 4" xfId="4065"/>
    <cellStyle name="Note 4 2 4 2" xfId="4066"/>
    <cellStyle name="Note 4 2 4 3" xfId="4067"/>
    <cellStyle name="Note 4 2 5" xfId="4068"/>
    <cellStyle name="Note 4 2 6" xfId="4069"/>
    <cellStyle name="Note 4 3" xfId="4070"/>
    <cellStyle name="Note 4 3 2" xfId="4071"/>
    <cellStyle name="Note 4 3 2 2" xfId="4072"/>
    <cellStyle name="Note 4 3 2 2 2" xfId="4073"/>
    <cellStyle name="Note 4 3 2 2 3" xfId="4074"/>
    <cellStyle name="Note 4 3 2 3" xfId="4075"/>
    <cellStyle name="Note 4 3 2 4" xfId="4076"/>
    <cellStyle name="Note 4 3 3" xfId="4077"/>
    <cellStyle name="Note 4 3 3 2" xfId="4078"/>
    <cellStyle name="Note 4 3 3 3" xfId="4079"/>
    <cellStyle name="Note 4 3 4" xfId="4080"/>
    <cellStyle name="Note 4 3 5" xfId="4081"/>
    <cellStyle name="Note 4 4" xfId="4082"/>
    <cellStyle name="Note 4 4 2" xfId="4083"/>
    <cellStyle name="Note 4 4 2 2" xfId="4084"/>
    <cellStyle name="Note 4 4 2 3" xfId="4085"/>
    <cellStyle name="Note 4 4 3" xfId="4086"/>
    <cellStyle name="Note 4 4 4" xfId="4087"/>
    <cellStyle name="Note 4 5" xfId="4088"/>
    <cellStyle name="Note 4 5 2" xfId="4089"/>
    <cellStyle name="Note 4 5 3" xfId="4090"/>
    <cellStyle name="Note 4 6" xfId="4091"/>
    <cellStyle name="Note 4 7" xfId="4092"/>
    <cellStyle name="Note 5" xfId="4093"/>
    <cellStyle name="Note 5 2" xfId="4094"/>
    <cellStyle name="Note 5 2 2" xfId="4095"/>
    <cellStyle name="Note 5 2 2 2" xfId="4096"/>
    <cellStyle name="Note 5 2 2 2 2" xfId="4097"/>
    <cellStyle name="Note 5 2 2 2 3" xfId="4098"/>
    <cellStyle name="Note 5 2 2 3" xfId="4099"/>
    <cellStyle name="Note 5 2 2 4" xfId="4100"/>
    <cellStyle name="Note 5 2 3" xfId="4101"/>
    <cellStyle name="Note 5 2 3 2" xfId="4102"/>
    <cellStyle name="Note 5 2 3 3" xfId="4103"/>
    <cellStyle name="Note 5 2 4" xfId="4104"/>
    <cellStyle name="Note 5 2 5" xfId="4105"/>
    <cellStyle name="Note 5 3" xfId="4106"/>
    <cellStyle name="Note 5 3 2" xfId="4107"/>
    <cellStyle name="Note 5 3 2 2" xfId="4108"/>
    <cellStyle name="Note 5 3 2 3" xfId="4109"/>
    <cellStyle name="Note 5 3 3" xfId="4110"/>
    <cellStyle name="Note 5 3 4" xfId="4111"/>
    <cellStyle name="Note 5 4" xfId="4112"/>
    <cellStyle name="Note 5 4 2" xfId="4113"/>
    <cellStyle name="Note 5 4 3" xfId="4114"/>
    <cellStyle name="Note 5 5" xfId="4115"/>
    <cellStyle name="Note 5 6" xfId="4116"/>
    <cellStyle name="Obično_List1" xfId="10"/>
    <cellStyle name="Output 2" xfId="4117"/>
    <cellStyle name="Output 2 2" xfId="4118"/>
    <cellStyle name="Output 2 2 2" xfId="4119"/>
    <cellStyle name="Output 2 3" xfId="4120"/>
    <cellStyle name="Output 2 3 2" xfId="4121"/>
    <cellStyle name="Output 2 4" xfId="4122"/>
    <cellStyle name="Percent" xfId="1" builtinId="5"/>
    <cellStyle name="Percent 2" xfId="4123"/>
    <cellStyle name="Percent 2 2" xfId="4124"/>
    <cellStyle name="Percent 2 3" xfId="4125"/>
    <cellStyle name="Percent 2 3 2" xfId="4126"/>
    <cellStyle name="Percent 2 4" xfId="4127"/>
    <cellStyle name="Percent 3" xfId="4128"/>
    <cellStyle name="Percent 3 2" xfId="4129"/>
    <cellStyle name="Percent 3 2 2" xfId="4130"/>
    <cellStyle name="Percent 4" xfId="4131"/>
    <cellStyle name="Percent 4 2" xfId="4132"/>
    <cellStyle name="Percent 4 3" xfId="4133"/>
    <cellStyle name="Percent 5" xfId="4134"/>
    <cellStyle name="percentage difference one decimal" xfId="4135"/>
    <cellStyle name="percentage difference zero decimal" xfId="4136"/>
    <cellStyle name="Presentation" xfId="4137"/>
    <cellStyle name="Title 2" xfId="4138"/>
    <cellStyle name="Total 2" xfId="4139"/>
    <cellStyle name="Total 2 2" xfId="4140"/>
    <cellStyle name="Total 2 2 2" xfId="4141"/>
    <cellStyle name="Total 2 3" xfId="4142"/>
    <cellStyle name="Total 2 3 2" xfId="4143"/>
    <cellStyle name="Total 2 4" xfId="4144"/>
    <cellStyle name="Undefiniert" xfId="4145"/>
    <cellStyle name="Undefiniert 2" xfId="4146"/>
    <cellStyle name="Undefiniert 2 2" xfId="4147"/>
    <cellStyle name="Warning Text 2" xfId="4148"/>
  </cellStyles>
  <dxfs count="0"/>
  <tableStyles count="0" defaultTableStyle="TableStyleMedium2" defaultPivotStyle="PivotStyleLight16"/>
  <colors>
    <mruColors>
      <color rgb="FFFFFF00"/>
      <color rgb="FFFFFFCC"/>
      <color rgb="FFFFE5FF"/>
      <color rgb="FFFFCCFF"/>
      <color rgb="FFF3FFFF"/>
      <color rgb="FFFF9999"/>
      <color rgb="FFFFFFFF"/>
      <color rgb="FFDDEBF7"/>
      <color rgb="FFCC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4"/>
  <sheetViews>
    <sheetView showWhiteSpace="0" view="pageBreakPreview" zoomScaleNormal="100" zoomScaleSheetLayoutView="100" workbookViewId="0">
      <selection activeCell="A2" sqref="A2"/>
    </sheetView>
  </sheetViews>
  <sheetFormatPr defaultRowHeight="15.75" x14ac:dyDescent="0.2"/>
  <cols>
    <col min="1" max="1" width="6" style="277" customWidth="1"/>
    <col min="2" max="2" width="13.7109375" style="277" customWidth="1"/>
    <col min="3" max="3" width="120.7109375" style="277" customWidth="1"/>
    <col min="4" max="4" width="11.140625" style="285" customWidth="1"/>
    <col min="5" max="5" width="7.140625" style="286" customWidth="1"/>
    <col min="6" max="256" width="9.140625" style="277"/>
    <col min="257" max="257" width="7.140625" style="277" customWidth="1"/>
    <col min="258" max="258" width="13.7109375" style="277" customWidth="1"/>
    <col min="259" max="259" width="154.28515625" style="277" customWidth="1"/>
    <col min="260" max="260" width="14.7109375" style="277" customWidth="1"/>
    <col min="261" max="261" width="7.140625" style="277" customWidth="1"/>
    <col min="262" max="512" width="9.140625" style="277"/>
    <col min="513" max="513" width="7.140625" style="277" customWidth="1"/>
    <col min="514" max="514" width="13.7109375" style="277" customWidth="1"/>
    <col min="515" max="515" width="154.28515625" style="277" customWidth="1"/>
    <col min="516" max="516" width="14.7109375" style="277" customWidth="1"/>
    <col min="517" max="517" width="7.140625" style="277" customWidth="1"/>
    <col min="518" max="768" width="9.140625" style="277"/>
    <col min="769" max="769" width="7.140625" style="277" customWidth="1"/>
    <col min="770" max="770" width="13.7109375" style="277" customWidth="1"/>
    <col min="771" max="771" width="154.28515625" style="277" customWidth="1"/>
    <col min="772" max="772" width="14.7109375" style="277" customWidth="1"/>
    <col min="773" max="773" width="7.140625" style="277" customWidth="1"/>
    <col min="774" max="1024" width="9.140625" style="277"/>
    <col min="1025" max="1025" width="7.140625" style="277" customWidth="1"/>
    <col min="1026" max="1026" width="13.7109375" style="277" customWidth="1"/>
    <col min="1027" max="1027" width="154.28515625" style="277" customWidth="1"/>
    <col min="1028" max="1028" width="14.7109375" style="277" customWidth="1"/>
    <col min="1029" max="1029" width="7.140625" style="277" customWidth="1"/>
    <col min="1030" max="1280" width="9.140625" style="277"/>
    <col min="1281" max="1281" width="7.140625" style="277" customWidth="1"/>
    <col min="1282" max="1282" width="13.7109375" style="277" customWidth="1"/>
    <col min="1283" max="1283" width="154.28515625" style="277" customWidth="1"/>
    <col min="1284" max="1284" width="14.7109375" style="277" customWidth="1"/>
    <col min="1285" max="1285" width="7.140625" style="277" customWidth="1"/>
    <col min="1286" max="1536" width="9.140625" style="277"/>
    <col min="1537" max="1537" width="7.140625" style="277" customWidth="1"/>
    <col min="1538" max="1538" width="13.7109375" style="277" customWidth="1"/>
    <col min="1539" max="1539" width="154.28515625" style="277" customWidth="1"/>
    <col min="1540" max="1540" width="14.7109375" style="277" customWidth="1"/>
    <col min="1541" max="1541" width="7.140625" style="277" customWidth="1"/>
    <col min="1542" max="1792" width="9.140625" style="277"/>
    <col min="1793" max="1793" width="7.140625" style="277" customWidth="1"/>
    <col min="1794" max="1794" width="13.7109375" style="277" customWidth="1"/>
    <col min="1795" max="1795" width="154.28515625" style="277" customWidth="1"/>
    <col min="1796" max="1796" width="14.7109375" style="277" customWidth="1"/>
    <col min="1797" max="1797" width="7.140625" style="277" customWidth="1"/>
    <col min="1798" max="2048" width="9.140625" style="277"/>
    <col min="2049" max="2049" width="7.140625" style="277" customWidth="1"/>
    <col min="2050" max="2050" width="13.7109375" style="277" customWidth="1"/>
    <col min="2051" max="2051" width="154.28515625" style="277" customWidth="1"/>
    <col min="2052" max="2052" width="14.7109375" style="277" customWidth="1"/>
    <col min="2053" max="2053" width="7.140625" style="277" customWidth="1"/>
    <col min="2054" max="2304" width="9.140625" style="277"/>
    <col min="2305" max="2305" width="7.140625" style="277" customWidth="1"/>
    <col min="2306" max="2306" width="13.7109375" style="277" customWidth="1"/>
    <col min="2307" max="2307" width="154.28515625" style="277" customWidth="1"/>
    <col min="2308" max="2308" width="14.7109375" style="277" customWidth="1"/>
    <col min="2309" max="2309" width="7.140625" style="277" customWidth="1"/>
    <col min="2310" max="2560" width="9.140625" style="277"/>
    <col min="2561" max="2561" width="7.140625" style="277" customWidth="1"/>
    <col min="2562" max="2562" width="13.7109375" style="277" customWidth="1"/>
    <col min="2563" max="2563" width="154.28515625" style="277" customWidth="1"/>
    <col min="2564" max="2564" width="14.7109375" style="277" customWidth="1"/>
    <col min="2565" max="2565" width="7.140625" style="277" customWidth="1"/>
    <col min="2566" max="2816" width="9.140625" style="277"/>
    <col min="2817" max="2817" width="7.140625" style="277" customWidth="1"/>
    <col min="2818" max="2818" width="13.7109375" style="277" customWidth="1"/>
    <col min="2819" max="2819" width="154.28515625" style="277" customWidth="1"/>
    <col min="2820" max="2820" width="14.7109375" style="277" customWidth="1"/>
    <col min="2821" max="2821" width="7.140625" style="277" customWidth="1"/>
    <col min="2822" max="3072" width="9.140625" style="277"/>
    <col min="3073" max="3073" width="7.140625" style="277" customWidth="1"/>
    <col min="3074" max="3074" width="13.7109375" style="277" customWidth="1"/>
    <col min="3075" max="3075" width="154.28515625" style="277" customWidth="1"/>
    <col min="3076" max="3076" width="14.7109375" style="277" customWidth="1"/>
    <col min="3077" max="3077" width="7.140625" style="277" customWidth="1"/>
    <col min="3078" max="3328" width="9.140625" style="277"/>
    <col min="3329" max="3329" width="7.140625" style="277" customWidth="1"/>
    <col min="3330" max="3330" width="13.7109375" style="277" customWidth="1"/>
    <col min="3331" max="3331" width="154.28515625" style="277" customWidth="1"/>
    <col min="3332" max="3332" width="14.7109375" style="277" customWidth="1"/>
    <col min="3333" max="3333" width="7.140625" style="277" customWidth="1"/>
    <col min="3334" max="3584" width="9.140625" style="277"/>
    <col min="3585" max="3585" width="7.140625" style="277" customWidth="1"/>
    <col min="3586" max="3586" width="13.7109375" style="277" customWidth="1"/>
    <col min="3587" max="3587" width="154.28515625" style="277" customWidth="1"/>
    <col min="3588" max="3588" width="14.7109375" style="277" customWidth="1"/>
    <col min="3589" max="3589" width="7.140625" style="277" customWidth="1"/>
    <col min="3590" max="3840" width="9.140625" style="277"/>
    <col min="3841" max="3841" width="7.140625" style="277" customWidth="1"/>
    <col min="3842" max="3842" width="13.7109375" style="277" customWidth="1"/>
    <col min="3843" max="3843" width="154.28515625" style="277" customWidth="1"/>
    <col min="3844" max="3844" width="14.7109375" style="277" customWidth="1"/>
    <col min="3845" max="3845" width="7.140625" style="277" customWidth="1"/>
    <col min="3846" max="4096" width="9.140625" style="277"/>
    <col min="4097" max="4097" width="7.140625" style="277" customWidth="1"/>
    <col min="4098" max="4098" width="13.7109375" style="277" customWidth="1"/>
    <col min="4099" max="4099" width="154.28515625" style="277" customWidth="1"/>
    <col min="4100" max="4100" width="14.7109375" style="277" customWidth="1"/>
    <col min="4101" max="4101" width="7.140625" style="277" customWidth="1"/>
    <col min="4102" max="4352" width="9.140625" style="277"/>
    <col min="4353" max="4353" width="7.140625" style="277" customWidth="1"/>
    <col min="4354" max="4354" width="13.7109375" style="277" customWidth="1"/>
    <col min="4355" max="4355" width="154.28515625" style="277" customWidth="1"/>
    <col min="4356" max="4356" width="14.7109375" style="277" customWidth="1"/>
    <col min="4357" max="4357" width="7.140625" style="277" customWidth="1"/>
    <col min="4358" max="4608" width="9.140625" style="277"/>
    <col min="4609" max="4609" width="7.140625" style="277" customWidth="1"/>
    <col min="4610" max="4610" width="13.7109375" style="277" customWidth="1"/>
    <col min="4611" max="4611" width="154.28515625" style="277" customWidth="1"/>
    <col min="4612" max="4612" width="14.7109375" style="277" customWidth="1"/>
    <col min="4613" max="4613" width="7.140625" style="277" customWidth="1"/>
    <col min="4614" max="4864" width="9.140625" style="277"/>
    <col min="4865" max="4865" width="7.140625" style="277" customWidth="1"/>
    <col min="4866" max="4866" width="13.7109375" style="277" customWidth="1"/>
    <col min="4867" max="4867" width="154.28515625" style="277" customWidth="1"/>
    <col min="4868" max="4868" width="14.7109375" style="277" customWidth="1"/>
    <col min="4869" max="4869" width="7.140625" style="277" customWidth="1"/>
    <col min="4870" max="5120" width="9.140625" style="277"/>
    <col min="5121" max="5121" width="7.140625" style="277" customWidth="1"/>
    <col min="5122" max="5122" width="13.7109375" style="277" customWidth="1"/>
    <col min="5123" max="5123" width="154.28515625" style="277" customWidth="1"/>
    <col min="5124" max="5124" width="14.7109375" style="277" customWidth="1"/>
    <col min="5125" max="5125" width="7.140625" style="277" customWidth="1"/>
    <col min="5126" max="5376" width="9.140625" style="277"/>
    <col min="5377" max="5377" width="7.140625" style="277" customWidth="1"/>
    <col min="5378" max="5378" width="13.7109375" style="277" customWidth="1"/>
    <col min="5379" max="5379" width="154.28515625" style="277" customWidth="1"/>
    <col min="5380" max="5380" width="14.7109375" style="277" customWidth="1"/>
    <col min="5381" max="5381" width="7.140625" style="277" customWidth="1"/>
    <col min="5382" max="5632" width="9.140625" style="277"/>
    <col min="5633" max="5633" width="7.140625" style="277" customWidth="1"/>
    <col min="5634" max="5634" width="13.7109375" style="277" customWidth="1"/>
    <col min="5635" max="5635" width="154.28515625" style="277" customWidth="1"/>
    <col min="5636" max="5636" width="14.7109375" style="277" customWidth="1"/>
    <col min="5637" max="5637" width="7.140625" style="277" customWidth="1"/>
    <col min="5638" max="5888" width="9.140625" style="277"/>
    <col min="5889" max="5889" width="7.140625" style="277" customWidth="1"/>
    <col min="5890" max="5890" width="13.7109375" style="277" customWidth="1"/>
    <col min="5891" max="5891" width="154.28515625" style="277" customWidth="1"/>
    <col min="5892" max="5892" width="14.7109375" style="277" customWidth="1"/>
    <col min="5893" max="5893" width="7.140625" style="277" customWidth="1"/>
    <col min="5894" max="6144" width="9.140625" style="277"/>
    <col min="6145" max="6145" width="7.140625" style="277" customWidth="1"/>
    <col min="6146" max="6146" width="13.7109375" style="277" customWidth="1"/>
    <col min="6147" max="6147" width="154.28515625" style="277" customWidth="1"/>
    <col min="6148" max="6148" width="14.7109375" style="277" customWidth="1"/>
    <col min="6149" max="6149" width="7.140625" style="277" customWidth="1"/>
    <col min="6150" max="6400" width="9.140625" style="277"/>
    <col min="6401" max="6401" width="7.140625" style="277" customWidth="1"/>
    <col min="6402" max="6402" width="13.7109375" style="277" customWidth="1"/>
    <col min="6403" max="6403" width="154.28515625" style="277" customWidth="1"/>
    <col min="6404" max="6404" width="14.7109375" style="277" customWidth="1"/>
    <col min="6405" max="6405" width="7.140625" style="277" customWidth="1"/>
    <col min="6406" max="6656" width="9.140625" style="277"/>
    <col min="6657" max="6657" width="7.140625" style="277" customWidth="1"/>
    <col min="6658" max="6658" width="13.7109375" style="277" customWidth="1"/>
    <col min="6659" max="6659" width="154.28515625" style="277" customWidth="1"/>
    <col min="6660" max="6660" width="14.7109375" style="277" customWidth="1"/>
    <col min="6661" max="6661" width="7.140625" style="277" customWidth="1"/>
    <col min="6662" max="6912" width="9.140625" style="277"/>
    <col min="6913" max="6913" width="7.140625" style="277" customWidth="1"/>
    <col min="6914" max="6914" width="13.7109375" style="277" customWidth="1"/>
    <col min="6915" max="6915" width="154.28515625" style="277" customWidth="1"/>
    <col min="6916" max="6916" width="14.7109375" style="277" customWidth="1"/>
    <col min="6917" max="6917" width="7.140625" style="277" customWidth="1"/>
    <col min="6918" max="7168" width="9.140625" style="277"/>
    <col min="7169" max="7169" width="7.140625" style="277" customWidth="1"/>
    <col min="7170" max="7170" width="13.7109375" style="277" customWidth="1"/>
    <col min="7171" max="7171" width="154.28515625" style="277" customWidth="1"/>
    <col min="7172" max="7172" width="14.7109375" style="277" customWidth="1"/>
    <col min="7173" max="7173" width="7.140625" style="277" customWidth="1"/>
    <col min="7174" max="7424" width="9.140625" style="277"/>
    <col min="7425" max="7425" width="7.140625" style="277" customWidth="1"/>
    <col min="7426" max="7426" width="13.7109375" style="277" customWidth="1"/>
    <col min="7427" max="7427" width="154.28515625" style="277" customWidth="1"/>
    <col min="7428" max="7428" width="14.7109375" style="277" customWidth="1"/>
    <col min="7429" max="7429" width="7.140625" style="277" customWidth="1"/>
    <col min="7430" max="7680" width="9.140625" style="277"/>
    <col min="7681" max="7681" width="7.140625" style="277" customWidth="1"/>
    <col min="7682" max="7682" width="13.7109375" style="277" customWidth="1"/>
    <col min="7683" max="7683" width="154.28515625" style="277" customWidth="1"/>
    <col min="7684" max="7684" width="14.7109375" style="277" customWidth="1"/>
    <col min="7685" max="7685" width="7.140625" style="277" customWidth="1"/>
    <col min="7686" max="7936" width="9.140625" style="277"/>
    <col min="7937" max="7937" width="7.140625" style="277" customWidth="1"/>
    <col min="7938" max="7938" width="13.7109375" style="277" customWidth="1"/>
    <col min="7939" max="7939" width="154.28515625" style="277" customWidth="1"/>
    <col min="7940" max="7940" width="14.7109375" style="277" customWidth="1"/>
    <col min="7941" max="7941" width="7.140625" style="277" customWidth="1"/>
    <col min="7942" max="8192" width="9.140625" style="277"/>
    <col min="8193" max="8193" width="7.140625" style="277" customWidth="1"/>
    <col min="8194" max="8194" width="13.7109375" style="277" customWidth="1"/>
    <col min="8195" max="8195" width="154.28515625" style="277" customWidth="1"/>
    <col min="8196" max="8196" width="14.7109375" style="277" customWidth="1"/>
    <col min="8197" max="8197" width="7.140625" style="277" customWidth="1"/>
    <col min="8198" max="8448" width="9.140625" style="277"/>
    <col min="8449" max="8449" width="7.140625" style="277" customWidth="1"/>
    <col min="8450" max="8450" width="13.7109375" style="277" customWidth="1"/>
    <col min="8451" max="8451" width="154.28515625" style="277" customWidth="1"/>
    <col min="8452" max="8452" width="14.7109375" style="277" customWidth="1"/>
    <col min="8453" max="8453" width="7.140625" style="277" customWidth="1"/>
    <col min="8454" max="8704" width="9.140625" style="277"/>
    <col min="8705" max="8705" width="7.140625" style="277" customWidth="1"/>
    <col min="8706" max="8706" width="13.7109375" style="277" customWidth="1"/>
    <col min="8707" max="8707" width="154.28515625" style="277" customWidth="1"/>
    <col min="8708" max="8708" width="14.7109375" style="277" customWidth="1"/>
    <col min="8709" max="8709" width="7.140625" style="277" customWidth="1"/>
    <col min="8710" max="8960" width="9.140625" style="277"/>
    <col min="8961" max="8961" width="7.140625" style="277" customWidth="1"/>
    <col min="8962" max="8962" width="13.7109375" style="277" customWidth="1"/>
    <col min="8963" max="8963" width="154.28515625" style="277" customWidth="1"/>
    <col min="8964" max="8964" width="14.7109375" style="277" customWidth="1"/>
    <col min="8965" max="8965" width="7.140625" style="277" customWidth="1"/>
    <col min="8966" max="9216" width="9.140625" style="277"/>
    <col min="9217" max="9217" width="7.140625" style="277" customWidth="1"/>
    <col min="9218" max="9218" width="13.7109375" style="277" customWidth="1"/>
    <col min="9219" max="9219" width="154.28515625" style="277" customWidth="1"/>
    <col min="9220" max="9220" width="14.7109375" style="277" customWidth="1"/>
    <col min="9221" max="9221" width="7.140625" style="277" customWidth="1"/>
    <col min="9222" max="9472" width="9.140625" style="277"/>
    <col min="9473" max="9473" width="7.140625" style="277" customWidth="1"/>
    <col min="9474" max="9474" width="13.7109375" style="277" customWidth="1"/>
    <col min="9475" max="9475" width="154.28515625" style="277" customWidth="1"/>
    <col min="9476" max="9476" width="14.7109375" style="277" customWidth="1"/>
    <col min="9477" max="9477" width="7.140625" style="277" customWidth="1"/>
    <col min="9478" max="9728" width="9.140625" style="277"/>
    <col min="9729" max="9729" width="7.140625" style="277" customWidth="1"/>
    <col min="9730" max="9730" width="13.7109375" style="277" customWidth="1"/>
    <col min="9731" max="9731" width="154.28515625" style="277" customWidth="1"/>
    <col min="9732" max="9732" width="14.7109375" style="277" customWidth="1"/>
    <col min="9733" max="9733" width="7.140625" style="277" customWidth="1"/>
    <col min="9734" max="9984" width="9.140625" style="277"/>
    <col min="9985" max="9985" width="7.140625" style="277" customWidth="1"/>
    <col min="9986" max="9986" width="13.7109375" style="277" customWidth="1"/>
    <col min="9987" max="9987" width="154.28515625" style="277" customWidth="1"/>
    <col min="9988" max="9988" width="14.7109375" style="277" customWidth="1"/>
    <col min="9989" max="9989" width="7.140625" style="277" customWidth="1"/>
    <col min="9990" max="10240" width="9.140625" style="277"/>
    <col min="10241" max="10241" width="7.140625" style="277" customWidth="1"/>
    <col min="10242" max="10242" width="13.7109375" style="277" customWidth="1"/>
    <col min="10243" max="10243" width="154.28515625" style="277" customWidth="1"/>
    <col min="10244" max="10244" width="14.7109375" style="277" customWidth="1"/>
    <col min="10245" max="10245" width="7.140625" style="277" customWidth="1"/>
    <col min="10246" max="10496" width="9.140625" style="277"/>
    <col min="10497" max="10497" width="7.140625" style="277" customWidth="1"/>
    <col min="10498" max="10498" width="13.7109375" style="277" customWidth="1"/>
    <col min="10499" max="10499" width="154.28515625" style="277" customWidth="1"/>
    <col min="10500" max="10500" width="14.7109375" style="277" customWidth="1"/>
    <col min="10501" max="10501" width="7.140625" style="277" customWidth="1"/>
    <col min="10502" max="10752" width="9.140625" style="277"/>
    <col min="10753" max="10753" width="7.140625" style="277" customWidth="1"/>
    <col min="10754" max="10754" width="13.7109375" style="277" customWidth="1"/>
    <col min="10755" max="10755" width="154.28515625" style="277" customWidth="1"/>
    <col min="10756" max="10756" width="14.7109375" style="277" customWidth="1"/>
    <col min="10757" max="10757" width="7.140625" style="277" customWidth="1"/>
    <col min="10758" max="11008" width="9.140625" style="277"/>
    <col min="11009" max="11009" width="7.140625" style="277" customWidth="1"/>
    <col min="11010" max="11010" width="13.7109375" style="277" customWidth="1"/>
    <col min="11011" max="11011" width="154.28515625" style="277" customWidth="1"/>
    <col min="11012" max="11012" width="14.7109375" style="277" customWidth="1"/>
    <col min="11013" max="11013" width="7.140625" style="277" customWidth="1"/>
    <col min="11014" max="11264" width="9.140625" style="277"/>
    <col min="11265" max="11265" width="7.140625" style="277" customWidth="1"/>
    <col min="11266" max="11266" width="13.7109375" style="277" customWidth="1"/>
    <col min="11267" max="11267" width="154.28515625" style="277" customWidth="1"/>
    <col min="11268" max="11268" width="14.7109375" style="277" customWidth="1"/>
    <col min="11269" max="11269" width="7.140625" style="277" customWidth="1"/>
    <col min="11270" max="11520" width="9.140625" style="277"/>
    <col min="11521" max="11521" width="7.140625" style="277" customWidth="1"/>
    <col min="11522" max="11522" width="13.7109375" style="277" customWidth="1"/>
    <col min="11523" max="11523" width="154.28515625" style="277" customWidth="1"/>
    <col min="11524" max="11524" width="14.7109375" style="277" customWidth="1"/>
    <col min="11525" max="11525" width="7.140625" style="277" customWidth="1"/>
    <col min="11526" max="11776" width="9.140625" style="277"/>
    <col min="11777" max="11777" width="7.140625" style="277" customWidth="1"/>
    <col min="11778" max="11778" width="13.7109375" style="277" customWidth="1"/>
    <col min="11779" max="11779" width="154.28515625" style="277" customWidth="1"/>
    <col min="11780" max="11780" width="14.7109375" style="277" customWidth="1"/>
    <col min="11781" max="11781" width="7.140625" style="277" customWidth="1"/>
    <col min="11782" max="12032" width="9.140625" style="277"/>
    <col min="12033" max="12033" width="7.140625" style="277" customWidth="1"/>
    <col min="12034" max="12034" width="13.7109375" style="277" customWidth="1"/>
    <col min="12035" max="12035" width="154.28515625" style="277" customWidth="1"/>
    <col min="12036" max="12036" width="14.7109375" style="277" customWidth="1"/>
    <col min="12037" max="12037" width="7.140625" style="277" customWidth="1"/>
    <col min="12038" max="12288" width="9.140625" style="277"/>
    <col min="12289" max="12289" width="7.140625" style="277" customWidth="1"/>
    <col min="12290" max="12290" width="13.7109375" style="277" customWidth="1"/>
    <col min="12291" max="12291" width="154.28515625" style="277" customWidth="1"/>
    <col min="12292" max="12292" width="14.7109375" style="277" customWidth="1"/>
    <col min="12293" max="12293" width="7.140625" style="277" customWidth="1"/>
    <col min="12294" max="12544" width="9.140625" style="277"/>
    <col min="12545" max="12545" width="7.140625" style="277" customWidth="1"/>
    <col min="12546" max="12546" width="13.7109375" style="277" customWidth="1"/>
    <col min="12547" max="12547" width="154.28515625" style="277" customWidth="1"/>
    <col min="12548" max="12548" width="14.7109375" style="277" customWidth="1"/>
    <col min="12549" max="12549" width="7.140625" style="277" customWidth="1"/>
    <col min="12550" max="12800" width="9.140625" style="277"/>
    <col min="12801" max="12801" width="7.140625" style="277" customWidth="1"/>
    <col min="12802" max="12802" width="13.7109375" style="277" customWidth="1"/>
    <col min="12803" max="12803" width="154.28515625" style="277" customWidth="1"/>
    <col min="12804" max="12804" width="14.7109375" style="277" customWidth="1"/>
    <col min="12805" max="12805" width="7.140625" style="277" customWidth="1"/>
    <col min="12806" max="13056" width="9.140625" style="277"/>
    <col min="13057" max="13057" width="7.140625" style="277" customWidth="1"/>
    <col min="13058" max="13058" width="13.7109375" style="277" customWidth="1"/>
    <col min="13059" max="13059" width="154.28515625" style="277" customWidth="1"/>
    <col min="13060" max="13060" width="14.7109375" style="277" customWidth="1"/>
    <col min="13061" max="13061" width="7.140625" style="277" customWidth="1"/>
    <col min="13062" max="13312" width="9.140625" style="277"/>
    <col min="13313" max="13313" width="7.140625" style="277" customWidth="1"/>
    <col min="13314" max="13314" width="13.7109375" style="277" customWidth="1"/>
    <col min="13315" max="13315" width="154.28515625" style="277" customWidth="1"/>
    <col min="13316" max="13316" width="14.7109375" style="277" customWidth="1"/>
    <col min="13317" max="13317" width="7.140625" style="277" customWidth="1"/>
    <col min="13318" max="13568" width="9.140625" style="277"/>
    <col min="13569" max="13569" width="7.140625" style="277" customWidth="1"/>
    <col min="13570" max="13570" width="13.7109375" style="277" customWidth="1"/>
    <col min="13571" max="13571" width="154.28515625" style="277" customWidth="1"/>
    <col min="13572" max="13572" width="14.7109375" style="277" customWidth="1"/>
    <col min="13573" max="13573" width="7.140625" style="277" customWidth="1"/>
    <col min="13574" max="13824" width="9.140625" style="277"/>
    <col min="13825" max="13825" width="7.140625" style="277" customWidth="1"/>
    <col min="13826" max="13826" width="13.7109375" style="277" customWidth="1"/>
    <col min="13827" max="13827" width="154.28515625" style="277" customWidth="1"/>
    <col min="13828" max="13828" width="14.7109375" style="277" customWidth="1"/>
    <col min="13829" max="13829" width="7.140625" style="277" customWidth="1"/>
    <col min="13830" max="14080" width="9.140625" style="277"/>
    <col min="14081" max="14081" width="7.140625" style="277" customWidth="1"/>
    <col min="14082" max="14082" width="13.7109375" style="277" customWidth="1"/>
    <col min="14083" max="14083" width="154.28515625" style="277" customWidth="1"/>
    <col min="14084" max="14084" width="14.7109375" style="277" customWidth="1"/>
    <col min="14085" max="14085" width="7.140625" style="277" customWidth="1"/>
    <col min="14086" max="14336" width="9.140625" style="277"/>
    <col min="14337" max="14337" width="7.140625" style="277" customWidth="1"/>
    <col min="14338" max="14338" width="13.7109375" style="277" customWidth="1"/>
    <col min="14339" max="14339" width="154.28515625" style="277" customWidth="1"/>
    <col min="14340" max="14340" width="14.7109375" style="277" customWidth="1"/>
    <col min="14341" max="14341" width="7.140625" style="277" customWidth="1"/>
    <col min="14342" max="14592" width="9.140625" style="277"/>
    <col min="14593" max="14593" width="7.140625" style="277" customWidth="1"/>
    <col min="14594" max="14594" width="13.7109375" style="277" customWidth="1"/>
    <col min="14595" max="14595" width="154.28515625" style="277" customWidth="1"/>
    <col min="14596" max="14596" width="14.7109375" style="277" customWidth="1"/>
    <col min="14597" max="14597" width="7.140625" style="277" customWidth="1"/>
    <col min="14598" max="14848" width="9.140625" style="277"/>
    <col min="14849" max="14849" width="7.140625" style="277" customWidth="1"/>
    <col min="14850" max="14850" width="13.7109375" style="277" customWidth="1"/>
    <col min="14851" max="14851" width="154.28515625" style="277" customWidth="1"/>
    <col min="14852" max="14852" width="14.7109375" style="277" customWidth="1"/>
    <col min="14853" max="14853" width="7.140625" style="277" customWidth="1"/>
    <col min="14854" max="15104" width="9.140625" style="277"/>
    <col min="15105" max="15105" width="7.140625" style="277" customWidth="1"/>
    <col min="15106" max="15106" width="13.7109375" style="277" customWidth="1"/>
    <col min="15107" max="15107" width="154.28515625" style="277" customWidth="1"/>
    <col min="15108" max="15108" width="14.7109375" style="277" customWidth="1"/>
    <col min="15109" max="15109" width="7.140625" style="277" customWidth="1"/>
    <col min="15110" max="15360" width="9.140625" style="277"/>
    <col min="15361" max="15361" width="7.140625" style="277" customWidth="1"/>
    <col min="15362" max="15362" width="13.7109375" style="277" customWidth="1"/>
    <col min="15363" max="15363" width="154.28515625" style="277" customWidth="1"/>
    <col min="15364" max="15364" width="14.7109375" style="277" customWidth="1"/>
    <col min="15365" max="15365" width="7.140625" style="277" customWidth="1"/>
    <col min="15366" max="15616" width="9.140625" style="277"/>
    <col min="15617" max="15617" width="7.140625" style="277" customWidth="1"/>
    <col min="15618" max="15618" width="13.7109375" style="277" customWidth="1"/>
    <col min="15619" max="15619" width="154.28515625" style="277" customWidth="1"/>
    <col min="15620" max="15620" width="14.7109375" style="277" customWidth="1"/>
    <col min="15621" max="15621" width="7.140625" style="277" customWidth="1"/>
    <col min="15622" max="15872" width="9.140625" style="277"/>
    <col min="15873" max="15873" width="7.140625" style="277" customWidth="1"/>
    <col min="15874" max="15874" width="13.7109375" style="277" customWidth="1"/>
    <col min="15875" max="15875" width="154.28515625" style="277" customWidth="1"/>
    <col min="15876" max="15876" width="14.7109375" style="277" customWidth="1"/>
    <col min="15877" max="15877" width="7.140625" style="277" customWidth="1"/>
    <col min="15878" max="16128" width="9.140625" style="277"/>
    <col min="16129" max="16129" width="7.140625" style="277" customWidth="1"/>
    <col min="16130" max="16130" width="13.7109375" style="277" customWidth="1"/>
    <col min="16131" max="16131" width="154.28515625" style="277" customWidth="1"/>
    <col min="16132" max="16132" width="14.7109375" style="277" customWidth="1"/>
    <col min="16133" max="16133" width="7.140625" style="277" customWidth="1"/>
    <col min="16134" max="16384" width="9.140625" style="277"/>
  </cols>
  <sheetData>
    <row r="1" spans="1:5" ht="26.25" customHeight="1" x14ac:dyDescent="0.2">
      <c r="A1" s="289" t="s">
        <v>767</v>
      </c>
      <c r="B1" s="289"/>
      <c r="C1" s="289"/>
      <c r="D1" s="289"/>
      <c r="E1" s="289"/>
    </row>
    <row r="2" spans="1:5" ht="15.75" customHeight="1" x14ac:dyDescent="0.2">
      <c r="B2" s="278" t="s">
        <v>768</v>
      </c>
      <c r="C2" s="279" t="s">
        <v>769</v>
      </c>
      <c r="D2" s="280">
        <v>4</v>
      </c>
      <c r="E2" s="281"/>
    </row>
    <row r="3" spans="1:5" ht="15.75" customHeight="1" x14ac:dyDescent="0.2">
      <c r="B3" s="278" t="s">
        <v>770</v>
      </c>
      <c r="C3" s="279" t="s">
        <v>771</v>
      </c>
      <c r="D3" s="280">
        <v>5</v>
      </c>
      <c r="E3" s="281"/>
    </row>
    <row r="4" spans="1:5" ht="15.75" customHeight="1" x14ac:dyDescent="0.2">
      <c r="B4" s="278" t="s">
        <v>772</v>
      </c>
      <c r="C4" s="279" t="s">
        <v>773</v>
      </c>
      <c r="D4" s="280">
        <v>7</v>
      </c>
      <c r="E4" s="281"/>
    </row>
    <row r="5" spans="1:5" ht="15.75" customHeight="1" x14ac:dyDescent="0.2">
      <c r="B5" s="278" t="s">
        <v>774</v>
      </c>
      <c r="C5" s="279" t="s">
        <v>775</v>
      </c>
      <c r="D5" s="280">
        <v>9</v>
      </c>
      <c r="E5" s="281"/>
    </row>
    <row r="6" spans="1:5" ht="15.75" customHeight="1" x14ac:dyDescent="0.2">
      <c r="B6" s="278" t="s">
        <v>776</v>
      </c>
      <c r="C6" s="279" t="s">
        <v>777</v>
      </c>
      <c r="D6" s="280">
        <v>10</v>
      </c>
      <c r="E6" s="281"/>
    </row>
    <row r="7" spans="1:5" ht="15.75" customHeight="1" x14ac:dyDescent="0.2">
      <c r="B7" s="282" t="s">
        <v>778</v>
      </c>
      <c r="C7" s="283" t="s">
        <v>779</v>
      </c>
      <c r="D7" s="280">
        <v>11</v>
      </c>
      <c r="E7" s="281"/>
    </row>
    <row r="8" spans="1:5" ht="15.75" customHeight="1" x14ac:dyDescent="0.2">
      <c r="B8" s="282" t="s">
        <v>780</v>
      </c>
      <c r="C8" s="283" t="s">
        <v>781</v>
      </c>
      <c r="D8" s="280">
        <v>12</v>
      </c>
      <c r="E8" s="281"/>
    </row>
    <row r="9" spans="1:5" ht="15.75" customHeight="1" x14ac:dyDescent="0.2">
      <c r="B9" s="282" t="s">
        <v>782</v>
      </c>
      <c r="C9" s="283" t="s">
        <v>783</v>
      </c>
      <c r="D9" s="280">
        <v>13</v>
      </c>
      <c r="E9" s="281"/>
    </row>
    <row r="10" spans="1:5" ht="15.75" customHeight="1" x14ac:dyDescent="0.2">
      <c r="B10" s="284" t="s">
        <v>784</v>
      </c>
      <c r="C10" s="283" t="s">
        <v>785</v>
      </c>
      <c r="D10" s="280">
        <v>14</v>
      </c>
      <c r="E10" s="281"/>
    </row>
    <row r="11" spans="1:5" ht="15.75" customHeight="1" x14ac:dyDescent="0.2">
      <c r="B11" s="284" t="s">
        <v>786</v>
      </c>
      <c r="C11" s="283" t="s">
        <v>787</v>
      </c>
      <c r="D11" s="280">
        <v>14</v>
      </c>
      <c r="E11" s="281"/>
    </row>
    <row r="12" spans="1:5" ht="15.75" customHeight="1" x14ac:dyDescent="0.2">
      <c r="B12" s="284" t="s">
        <v>788</v>
      </c>
      <c r="C12" s="283" t="s">
        <v>789</v>
      </c>
      <c r="D12" s="280">
        <v>15</v>
      </c>
      <c r="E12" s="281"/>
    </row>
    <row r="13" spans="1:5" ht="15.75" customHeight="1" x14ac:dyDescent="0.2">
      <c r="B13" s="284" t="s">
        <v>790</v>
      </c>
      <c r="C13" s="283" t="s">
        <v>791</v>
      </c>
      <c r="D13" s="280">
        <v>15</v>
      </c>
      <c r="E13" s="281"/>
    </row>
    <row r="14" spans="1:5" ht="15.75" customHeight="1" x14ac:dyDescent="0.2">
      <c r="B14" s="284" t="s">
        <v>792</v>
      </c>
      <c r="C14" s="283" t="s">
        <v>793</v>
      </c>
      <c r="D14" s="280">
        <v>16</v>
      </c>
      <c r="E14" s="281"/>
    </row>
    <row r="15" spans="1:5" ht="15.75" customHeight="1" x14ac:dyDescent="0.2">
      <c r="B15" s="282" t="s">
        <v>794</v>
      </c>
      <c r="C15" s="283" t="s">
        <v>795</v>
      </c>
      <c r="D15" s="280">
        <v>16</v>
      </c>
      <c r="E15" s="281"/>
    </row>
    <row r="16" spans="1:5" ht="15.75" customHeight="1" x14ac:dyDescent="0.2">
      <c r="B16" s="282" t="s">
        <v>796</v>
      </c>
      <c r="C16" s="283" t="s">
        <v>797</v>
      </c>
      <c r="D16" s="280">
        <v>17</v>
      </c>
      <c r="E16" s="281"/>
    </row>
    <row r="17" spans="2:5" ht="15.75" customHeight="1" x14ac:dyDescent="0.2">
      <c r="B17" s="282" t="s">
        <v>798</v>
      </c>
      <c r="C17" s="283" t="s">
        <v>799</v>
      </c>
      <c r="D17" s="280">
        <v>18</v>
      </c>
      <c r="E17" s="281"/>
    </row>
    <row r="18" spans="2:5" ht="15.75" customHeight="1" x14ac:dyDescent="0.2">
      <c r="B18" s="282" t="s">
        <v>800</v>
      </c>
      <c r="C18" s="283" t="s">
        <v>801</v>
      </c>
      <c r="D18" s="280">
        <v>19</v>
      </c>
      <c r="E18" s="281"/>
    </row>
    <row r="19" spans="2:5" ht="15.75" customHeight="1" x14ac:dyDescent="0.2">
      <c r="B19" s="282" t="s">
        <v>802</v>
      </c>
      <c r="C19" s="283" t="s">
        <v>803</v>
      </c>
      <c r="D19" s="280">
        <v>19</v>
      </c>
      <c r="E19" s="281"/>
    </row>
    <row r="20" spans="2:5" ht="15.75" customHeight="1" x14ac:dyDescent="0.2">
      <c r="B20" s="282" t="s">
        <v>804</v>
      </c>
      <c r="C20" s="283" t="s">
        <v>805</v>
      </c>
      <c r="D20" s="280">
        <v>20</v>
      </c>
      <c r="E20" s="281"/>
    </row>
    <row r="21" spans="2:5" ht="15.75" customHeight="1" x14ac:dyDescent="0.2">
      <c r="B21" s="284" t="s">
        <v>806</v>
      </c>
      <c r="C21" s="283" t="s">
        <v>807</v>
      </c>
      <c r="D21" s="280">
        <v>20</v>
      </c>
      <c r="E21" s="281"/>
    </row>
    <row r="22" spans="2:5" ht="15.75" customHeight="1" x14ac:dyDescent="0.2">
      <c r="B22" s="282" t="s">
        <v>808</v>
      </c>
      <c r="C22" s="283" t="s">
        <v>809</v>
      </c>
      <c r="D22" s="280">
        <v>21</v>
      </c>
      <c r="E22" s="281"/>
    </row>
    <row r="23" spans="2:5" ht="15.75" customHeight="1" x14ac:dyDescent="0.2">
      <c r="B23" s="282" t="s">
        <v>810</v>
      </c>
      <c r="C23" s="283" t="s">
        <v>811</v>
      </c>
      <c r="D23" s="280">
        <v>21</v>
      </c>
      <c r="E23" s="281"/>
    </row>
    <row r="24" spans="2:5" ht="15.75" customHeight="1" x14ac:dyDescent="0.2">
      <c r="B24" s="282" t="s">
        <v>812</v>
      </c>
      <c r="C24" s="283" t="s">
        <v>813</v>
      </c>
      <c r="D24" s="280">
        <v>22</v>
      </c>
      <c r="E24" s="281"/>
    </row>
    <row r="25" spans="2:5" ht="15.75" customHeight="1" x14ac:dyDescent="0.2">
      <c r="B25" s="282" t="s">
        <v>814</v>
      </c>
      <c r="C25" s="283" t="s">
        <v>815</v>
      </c>
      <c r="D25" s="280">
        <v>23</v>
      </c>
      <c r="E25" s="281"/>
    </row>
    <row r="26" spans="2:5" ht="15.75" customHeight="1" x14ac:dyDescent="0.2">
      <c r="B26" s="282" t="s">
        <v>816</v>
      </c>
      <c r="C26" s="283" t="s">
        <v>817</v>
      </c>
      <c r="D26" s="280">
        <v>24</v>
      </c>
      <c r="E26" s="281"/>
    </row>
    <row r="27" spans="2:5" ht="15.75" customHeight="1" x14ac:dyDescent="0.2">
      <c r="B27" s="282" t="s">
        <v>818</v>
      </c>
      <c r="C27" s="283" t="s">
        <v>819</v>
      </c>
      <c r="D27" s="280">
        <v>24</v>
      </c>
      <c r="E27" s="281"/>
    </row>
    <row r="28" spans="2:5" ht="15.75" customHeight="1" x14ac:dyDescent="0.2">
      <c r="B28" s="282" t="s">
        <v>820</v>
      </c>
      <c r="C28" s="283" t="s">
        <v>821</v>
      </c>
      <c r="D28" s="280">
        <v>25</v>
      </c>
      <c r="E28" s="281"/>
    </row>
    <row r="29" spans="2:5" ht="15.75" customHeight="1" x14ac:dyDescent="0.2">
      <c r="B29" s="282" t="s">
        <v>822</v>
      </c>
      <c r="C29" s="283" t="s">
        <v>823</v>
      </c>
      <c r="D29" s="280">
        <v>26</v>
      </c>
      <c r="E29" s="281"/>
    </row>
    <row r="30" spans="2:5" ht="15.75" customHeight="1" x14ac:dyDescent="0.2">
      <c r="B30" s="282" t="s">
        <v>824</v>
      </c>
      <c r="C30" s="283" t="s">
        <v>825</v>
      </c>
      <c r="D30" s="280">
        <v>27</v>
      </c>
      <c r="E30" s="281"/>
    </row>
    <row r="31" spans="2:5" ht="15.75" customHeight="1" x14ac:dyDescent="0.2">
      <c r="B31" s="282" t="s">
        <v>826</v>
      </c>
      <c r="C31" s="283" t="s">
        <v>827</v>
      </c>
      <c r="D31" s="280">
        <v>27</v>
      </c>
      <c r="E31" s="281"/>
    </row>
    <row r="32" spans="2:5" ht="15.75" customHeight="1" x14ac:dyDescent="0.2">
      <c r="B32" s="282" t="s">
        <v>828</v>
      </c>
      <c r="C32" s="283" t="s">
        <v>829</v>
      </c>
      <c r="D32" s="280">
        <v>28</v>
      </c>
      <c r="E32" s="281"/>
    </row>
    <row r="33" spans="2:5" ht="15.75" customHeight="1" x14ac:dyDescent="0.2">
      <c r="B33" s="282" t="s">
        <v>830</v>
      </c>
      <c r="C33" s="283" t="s">
        <v>831</v>
      </c>
      <c r="D33" s="280">
        <v>29</v>
      </c>
      <c r="E33" s="281"/>
    </row>
    <row r="34" spans="2:5" ht="15.75" customHeight="1" x14ac:dyDescent="0.2">
      <c r="B34" s="282" t="s">
        <v>832</v>
      </c>
      <c r="C34" s="283" t="s">
        <v>833</v>
      </c>
      <c r="D34" s="280">
        <v>30</v>
      </c>
      <c r="E34" s="281"/>
    </row>
    <row r="35" spans="2:5" ht="15.75" customHeight="1" x14ac:dyDescent="0.2">
      <c r="B35" s="284" t="s">
        <v>834</v>
      </c>
      <c r="C35" s="283" t="s">
        <v>835</v>
      </c>
      <c r="D35" s="280">
        <v>30</v>
      </c>
      <c r="E35" s="281"/>
    </row>
    <row r="36" spans="2:5" ht="15.75" customHeight="1" x14ac:dyDescent="0.2">
      <c r="B36" s="284" t="s">
        <v>836</v>
      </c>
      <c r="C36" s="283" t="s">
        <v>837</v>
      </c>
      <c r="D36" s="280">
        <v>31</v>
      </c>
      <c r="E36" s="281"/>
    </row>
    <row r="37" spans="2:5" ht="15.75" customHeight="1" x14ac:dyDescent="0.2">
      <c r="B37" s="282" t="s">
        <v>838</v>
      </c>
      <c r="C37" s="283" t="s">
        <v>839</v>
      </c>
      <c r="D37" s="280">
        <v>31</v>
      </c>
      <c r="E37" s="281"/>
    </row>
    <row r="38" spans="2:5" ht="15.75" customHeight="1" x14ac:dyDescent="0.2">
      <c r="B38" s="284" t="s">
        <v>840</v>
      </c>
      <c r="C38" s="283" t="s">
        <v>841</v>
      </c>
      <c r="D38" s="280">
        <v>32</v>
      </c>
      <c r="E38" s="281"/>
    </row>
    <row r="39" spans="2:5" ht="15.75" customHeight="1" x14ac:dyDescent="0.2">
      <c r="B39" s="284" t="s">
        <v>842</v>
      </c>
      <c r="C39" s="283" t="s">
        <v>843</v>
      </c>
      <c r="D39" s="280">
        <v>32</v>
      </c>
      <c r="E39" s="281"/>
    </row>
    <row r="40" spans="2:5" ht="15.75" customHeight="1" x14ac:dyDescent="0.2">
      <c r="B40" s="282" t="s">
        <v>844</v>
      </c>
      <c r="C40" s="283" t="s">
        <v>845</v>
      </c>
      <c r="D40" s="280">
        <v>33</v>
      </c>
      <c r="E40" s="281"/>
    </row>
    <row r="41" spans="2:5" ht="15.75" customHeight="1" x14ac:dyDescent="0.2">
      <c r="B41" s="282" t="s">
        <v>846</v>
      </c>
      <c r="C41" s="283" t="s">
        <v>847</v>
      </c>
      <c r="D41" s="280">
        <v>33</v>
      </c>
      <c r="E41" s="281"/>
    </row>
    <row r="42" spans="2:5" ht="15.75" customHeight="1" x14ac:dyDescent="0.2">
      <c r="B42" s="282" t="s">
        <v>848</v>
      </c>
      <c r="C42" s="283" t="s">
        <v>849</v>
      </c>
      <c r="D42" s="280">
        <v>34</v>
      </c>
      <c r="E42" s="281"/>
    </row>
    <row r="43" spans="2:5" ht="15.75" customHeight="1" x14ac:dyDescent="0.2">
      <c r="B43" s="284" t="s">
        <v>850</v>
      </c>
      <c r="C43" s="283" t="s">
        <v>851</v>
      </c>
      <c r="D43" s="280">
        <v>34</v>
      </c>
      <c r="E43" s="281"/>
    </row>
    <row r="44" spans="2:5" ht="15.75" customHeight="1" x14ac:dyDescent="0.2">
      <c r="B44" s="284" t="s">
        <v>852</v>
      </c>
      <c r="C44" s="283" t="s">
        <v>853</v>
      </c>
      <c r="D44" s="280">
        <v>35</v>
      </c>
      <c r="E44" s="281"/>
    </row>
    <row r="45" spans="2:5" ht="15.75" customHeight="1" x14ac:dyDescent="0.2">
      <c r="B45" s="284" t="s">
        <v>854</v>
      </c>
      <c r="C45" s="283" t="s">
        <v>855</v>
      </c>
      <c r="D45" s="280">
        <v>36</v>
      </c>
      <c r="E45" s="281"/>
    </row>
    <row r="46" spans="2:5" ht="15.75" customHeight="1" x14ac:dyDescent="0.2">
      <c r="B46" s="282" t="s">
        <v>856</v>
      </c>
      <c r="C46" s="283" t="s">
        <v>857</v>
      </c>
      <c r="D46" s="280">
        <v>37</v>
      </c>
      <c r="E46" s="281"/>
    </row>
    <row r="47" spans="2:5" ht="15.75" customHeight="1" x14ac:dyDescent="0.2">
      <c r="B47" s="284" t="s">
        <v>858</v>
      </c>
      <c r="C47" s="283" t="s">
        <v>859</v>
      </c>
      <c r="D47" s="280">
        <v>37</v>
      </c>
      <c r="E47" s="281"/>
    </row>
    <row r="48" spans="2:5" ht="15.75" customHeight="1" x14ac:dyDescent="0.2">
      <c r="B48" s="284" t="s">
        <v>860</v>
      </c>
      <c r="C48" s="283" t="s">
        <v>861</v>
      </c>
      <c r="D48" s="280">
        <v>38</v>
      </c>
      <c r="E48" s="281"/>
    </row>
    <row r="49" spans="2:5" ht="15.75" customHeight="1" x14ac:dyDescent="0.2">
      <c r="B49" s="284" t="s">
        <v>862</v>
      </c>
      <c r="C49" s="283" t="s">
        <v>863</v>
      </c>
      <c r="D49" s="280">
        <v>38</v>
      </c>
      <c r="E49" s="281"/>
    </row>
    <row r="50" spans="2:5" ht="15.75" customHeight="1" x14ac:dyDescent="0.2">
      <c r="B50" s="284" t="s">
        <v>864</v>
      </c>
      <c r="C50" s="283" t="s">
        <v>865</v>
      </c>
      <c r="D50" s="280">
        <v>39</v>
      </c>
      <c r="E50" s="281"/>
    </row>
    <row r="51" spans="2:5" ht="15.75" customHeight="1" x14ac:dyDescent="0.2">
      <c r="B51" s="284" t="s">
        <v>866</v>
      </c>
      <c r="C51" s="283" t="s">
        <v>867</v>
      </c>
      <c r="D51" s="280">
        <v>40</v>
      </c>
      <c r="E51" s="281"/>
    </row>
    <row r="52" spans="2:5" ht="15.75" customHeight="1" x14ac:dyDescent="0.2">
      <c r="B52" s="284" t="s">
        <v>868</v>
      </c>
      <c r="C52" s="283" t="s">
        <v>869</v>
      </c>
      <c r="D52" s="280">
        <v>41</v>
      </c>
      <c r="E52" s="281"/>
    </row>
    <row r="53" spans="2:5" ht="15.75" customHeight="1" x14ac:dyDescent="0.2">
      <c r="B53" s="284" t="s">
        <v>870</v>
      </c>
      <c r="C53" s="283" t="s">
        <v>871</v>
      </c>
      <c r="D53" s="280">
        <v>41</v>
      </c>
      <c r="E53" s="281"/>
    </row>
    <row r="54" spans="2:5" ht="15.75" customHeight="1" x14ac:dyDescent="0.2">
      <c r="B54" s="284" t="s">
        <v>872</v>
      </c>
      <c r="C54" s="283" t="s">
        <v>873</v>
      </c>
      <c r="D54" s="280">
        <v>42</v>
      </c>
      <c r="E54" s="281"/>
    </row>
    <row r="55" spans="2:5" ht="15.75" customHeight="1" x14ac:dyDescent="0.2">
      <c r="B55" s="284" t="s">
        <v>874</v>
      </c>
      <c r="C55" s="283" t="s">
        <v>875</v>
      </c>
      <c r="D55" s="280">
        <v>42</v>
      </c>
      <c r="E55" s="281"/>
    </row>
    <row r="56" spans="2:5" ht="15.75" customHeight="1" x14ac:dyDescent="0.2">
      <c r="B56" s="284" t="s">
        <v>876</v>
      </c>
      <c r="C56" s="283" t="s">
        <v>877</v>
      </c>
      <c r="D56" s="280">
        <v>43</v>
      </c>
      <c r="E56" s="281"/>
    </row>
    <row r="57" spans="2:5" ht="15.75" customHeight="1" x14ac:dyDescent="0.2">
      <c r="B57" s="284" t="s">
        <v>878</v>
      </c>
      <c r="C57" s="283" t="s">
        <v>879</v>
      </c>
      <c r="D57" s="280">
        <v>43</v>
      </c>
      <c r="E57" s="281"/>
    </row>
    <row r="58" spans="2:5" ht="15.75" customHeight="1" x14ac:dyDescent="0.2">
      <c r="B58" s="284" t="s">
        <v>880</v>
      </c>
      <c r="C58" s="283" t="s">
        <v>881</v>
      </c>
      <c r="D58" s="280">
        <v>44</v>
      </c>
      <c r="E58" s="281"/>
    </row>
    <row r="59" spans="2:5" ht="15.75" customHeight="1" x14ac:dyDescent="0.2">
      <c r="B59" s="284" t="s">
        <v>882</v>
      </c>
      <c r="C59" s="283" t="s">
        <v>883</v>
      </c>
      <c r="D59" s="280">
        <v>44</v>
      </c>
      <c r="E59" s="281"/>
    </row>
    <row r="60" spans="2:5" ht="15.75" customHeight="1" x14ac:dyDescent="0.2">
      <c r="B60" s="284" t="s">
        <v>884</v>
      </c>
      <c r="C60" s="283" t="s">
        <v>885</v>
      </c>
      <c r="D60" s="280">
        <v>45</v>
      </c>
      <c r="E60" s="281"/>
    </row>
    <row r="61" spans="2:5" ht="15.75" customHeight="1" x14ac:dyDescent="0.2">
      <c r="B61" s="284" t="s">
        <v>886</v>
      </c>
      <c r="C61" s="283" t="s">
        <v>887</v>
      </c>
      <c r="D61" s="280">
        <v>45</v>
      </c>
      <c r="E61" s="281"/>
    </row>
    <row r="62" spans="2:5" ht="15.75" customHeight="1" x14ac:dyDescent="0.2">
      <c r="B62" s="284" t="s">
        <v>888</v>
      </c>
      <c r="C62" s="283" t="s">
        <v>889</v>
      </c>
      <c r="D62" s="280">
        <v>46</v>
      </c>
      <c r="E62" s="281"/>
    </row>
    <row r="63" spans="2:5" ht="15.75" customHeight="1" x14ac:dyDescent="0.2">
      <c r="B63" s="284" t="s">
        <v>890</v>
      </c>
      <c r="C63" s="283" t="s">
        <v>891</v>
      </c>
      <c r="D63" s="280">
        <v>46</v>
      </c>
      <c r="E63" s="281"/>
    </row>
    <row r="64" spans="2:5" ht="15.75" customHeight="1" x14ac:dyDescent="0.2">
      <c r="B64" s="284" t="s">
        <v>892</v>
      </c>
      <c r="C64" s="283" t="s">
        <v>893</v>
      </c>
      <c r="D64" s="280">
        <v>47</v>
      </c>
      <c r="E64" s="281"/>
    </row>
    <row r="65" spans="2:5" ht="15.75" customHeight="1" x14ac:dyDescent="0.2">
      <c r="B65" s="284" t="s">
        <v>894</v>
      </c>
      <c r="C65" s="283" t="s">
        <v>895</v>
      </c>
      <c r="D65" s="280">
        <v>48</v>
      </c>
      <c r="E65" s="281"/>
    </row>
    <row r="66" spans="2:5" ht="15.75" customHeight="1" x14ac:dyDescent="0.2">
      <c r="B66" s="284" t="s">
        <v>896</v>
      </c>
      <c r="C66" s="283" t="s">
        <v>897</v>
      </c>
      <c r="D66" s="280">
        <v>49</v>
      </c>
      <c r="E66" s="281"/>
    </row>
    <row r="67" spans="2:5" ht="15.75" customHeight="1" x14ac:dyDescent="0.2">
      <c r="B67" s="284" t="s">
        <v>898</v>
      </c>
      <c r="C67" s="283" t="s">
        <v>899</v>
      </c>
      <c r="D67" s="280">
        <v>50</v>
      </c>
      <c r="E67" s="281"/>
    </row>
    <row r="68" spans="2:5" ht="15.75" customHeight="1" x14ac:dyDescent="0.2">
      <c r="B68" s="284" t="s">
        <v>900</v>
      </c>
      <c r="C68" s="283" t="s">
        <v>901</v>
      </c>
      <c r="D68" s="280">
        <v>51</v>
      </c>
      <c r="E68" s="281"/>
    </row>
    <row r="69" spans="2:5" ht="15.75" customHeight="1" x14ac:dyDescent="0.2">
      <c r="B69" s="284" t="s">
        <v>902</v>
      </c>
      <c r="C69" s="283" t="s">
        <v>903</v>
      </c>
      <c r="D69" s="280">
        <v>52</v>
      </c>
      <c r="E69" s="281"/>
    </row>
    <row r="70" spans="2:5" ht="15.75" customHeight="1" x14ac:dyDescent="0.2">
      <c r="B70" s="284" t="s">
        <v>904</v>
      </c>
      <c r="C70" s="283" t="s">
        <v>905</v>
      </c>
      <c r="D70" s="280">
        <v>53</v>
      </c>
      <c r="E70" s="281"/>
    </row>
    <row r="71" spans="2:5" ht="15.75" customHeight="1" x14ac:dyDescent="0.2">
      <c r="B71" s="284" t="s">
        <v>906</v>
      </c>
      <c r="C71" s="283" t="s">
        <v>907</v>
      </c>
      <c r="D71" s="280">
        <v>54</v>
      </c>
      <c r="E71" s="281"/>
    </row>
    <row r="72" spans="2:5" ht="15.75" customHeight="1" x14ac:dyDescent="0.2">
      <c r="B72" s="284" t="s">
        <v>908</v>
      </c>
      <c r="C72" s="283" t="s">
        <v>909</v>
      </c>
      <c r="D72" s="280">
        <v>54</v>
      </c>
      <c r="E72" s="281"/>
    </row>
    <row r="73" spans="2:5" ht="15.75" customHeight="1" x14ac:dyDescent="0.2">
      <c r="B73" s="284" t="s">
        <v>910</v>
      </c>
      <c r="C73" s="283" t="s">
        <v>911</v>
      </c>
      <c r="D73" s="280">
        <v>55</v>
      </c>
      <c r="E73" s="281"/>
    </row>
    <row r="74" spans="2:5" ht="15.75" customHeight="1" x14ac:dyDescent="0.2">
      <c r="B74" s="284" t="s">
        <v>912</v>
      </c>
      <c r="C74" s="283" t="s">
        <v>913</v>
      </c>
      <c r="D74" s="280">
        <v>55</v>
      </c>
      <c r="E74" s="281"/>
    </row>
    <row r="75" spans="2:5" ht="15.75" customHeight="1" x14ac:dyDescent="0.2">
      <c r="B75" s="284" t="s">
        <v>914</v>
      </c>
      <c r="C75" s="283" t="s">
        <v>915</v>
      </c>
      <c r="D75" s="280">
        <v>56</v>
      </c>
      <c r="E75" s="281"/>
    </row>
    <row r="76" spans="2:5" ht="15.75" customHeight="1" x14ac:dyDescent="0.2">
      <c r="B76" s="284" t="s">
        <v>916</v>
      </c>
      <c r="C76" s="283" t="s">
        <v>917</v>
      </c>
      <c r="D76" s="280">
        <v>56</v>
      </c>
      <c r="E76" s="281"/>
    </row>
    <row r="77" spans="2:5" ht="15.75" customHeight="1" x14ac:dyDescent="0.2">
      <c r="B77" s="284" t="s">
        <v>918</v>
      </c>
      <c r="C77" s="283" t="s">
        <v>919</v>
      </c>
      <c r="D77" s="280">
        <v>57</v>
      </c>
      <c r="E77" s="281"/>
    </row>
    <row r="78" spans="2:5" ht="15.75" customHeight="1" x14ac:dyDescent="0.2">
      <c r="B78" s="284" t="s">
        <v>920</v>
      </c>
      <c r="C78" s="283" t="s">
        <v>921</v>
      </c>
      <c r="D78" s="280">
        <v>58</v>
      </c>
      <c r="E78" s="281"/>
    </row>
    <row r="79" spans="2:5" ht="15.75" customHeight="1" x14ac:dyDescent="0.2">
      <c r="B79" s="284" t="s">
        <v>922</v>
      </c>
      <c r="C79" s="283" t="s">
        <v>923</v>
      </c>
      <c r="D79" s="280">
        <v>59</v>
      </c>
      <c r="E79" s="281"/>
    </row>
    <row r="80" spans="2:5" ht="15.75" customHeight="1" x14ac:dyDescent="0.2">
      <c r="B80" s="284" t="s">
        <v>924</v>
      </c>
      <c r="C80" s="283" t="s">
        <v>925</v>
      </c>
      <c r="D80" s="280">
        <v>59</v>
      </c>
      <c r="E80" s="281"/>
    </row>
    <row r="81" spans="2:5" ht="15.75" customHeight="1" x14ac:dyDescent="0.2">
      <c r="B81" s="284" t="s">
        <v>926</v>
      </c>
      <c r="C81" s="283" t="s">
        <v>927</v>
      </c>
      <c r="D81" s="280">
        <v>60</v>
      </c>
      <c r="E81" s="281"/>
    </row>
    <row r="82" spans="2:5" ht="15.75" customHeight="1" x14ac:dyDescent="0.2">
      <c r="B82" s="284" t="s">
        <v>928</v>
      </c>
      <c r="C82" s="283" t="s">
        <v>929</v>
      </c>
      <c r="D82" s="280">
        <v>60</v>
      </c>
      <c r="E82" s="281"/>
    </row>
    <row r="83" spans="2:5" ht="15.75" customHeight="1" x14ac:dyDescent="0.2">
      <c r="B83" s="284" t="s">
        <v>930</v>
      </c>
      <c r="C83" s="283" t="s">
        <v>931</v>
      </c>
      <c r="D83" s="280">
        <v>61</v>
      </c>
      <c r="E83" s="281"/>
    </row>
    <row r="84" spans="2:5" ht="15.75" customHeight="1" x14ac:dyDescent="0.2">
      <c r="B84" s="284" t="s">
        <v>932</v>
      </c>
      <c r="C84" s="283" t="s">
        <v>933</v>
      </c>
      <c r="D84" s="280">
        <v>61</v>
      </c>
      <c r="E84" s="281"/>
    </row>
    <row r="85" spans="2:5" ht="15.75" customHeight="1" x14ac:dyDescent="0.2">
      <c r="B85" s="284" t="s">
        <v>934</v>
      </c>
      <c r="C85" s="283" t="s">
        <v>935</v>
      </c>
      <c r="D85" s="280">
        <v>62</v>
      </c>
      <c r="E85" s="281"/>
    </row>
    <row r="86" spans="2:5" ht="15.75" customHeight="1" x14ac:dyDescent="0.2">
      <c r="B86" s="284" t="s">
        <v>936</v>
      </c>
      <c r="C86" s="283" t="s">
        <v>937</v>
      </c>
      <c r="D86" s="280">
        <v>62</v>
      </c>
      <c r="E86" s="281"/>
    </row>
    <row r="87" spans="2:5" ht="15.75" customHeight="1" x14ac:dyDescent="0.2">
      <c r="B87" s="284" t="s">
        <v>938</v>
      </c>
      <c r="C87" s="283" t="s">
        <v>939</v>
      </c>
      <c r="D87" s="280">
        <v>63</v>
      </c>
      <c r="E87" s="281"/>
    </row>
    <row r="88" spans="2:5" ht="15.75" customHeight="1" x14ac:dyDescent="0.2">
      <c r="B88" s="284" t="s">
        <v>940</v>
      </c>
      <c r="C88" s="283" t="s">
        <v>941</v>
      </c>
      <c r="D88" s="280">
        <v>63</v>
      </c>
      <c r="E88" s="281"/>
    </row>
    <row r="89" spans="2:5" ht="15.75" customHeight="1" x14ac:dyDescent="0.2">
      <c r="B89" s="284" t="s">
        <v>942</v>
      </c>
      <c r="C89" s="283" t="s">
        <v>943</v>
      </c>
      <c r="D89" s="280">
        <v>64</v>
      </c>
      <c r="E89" s="281"/>
    </row>
    <row r="90" spans="2:5" ht="15.75" customHeight="1" x14ac:dyDescent="0.2">
      <c r="B90" s="284" t="s">
        <v>944</v>
      </c>
      <c r="C90" s="283" t="s">
        <v>945</v>
      </c>
      <c r="D90" s="280">
        <v>64</v>
      </c>
      <c r="E90" s="281"/>
    </row>
    <row r="91" spans="2:5" ht="15.75" customHeight="1" x14ac:dyDescent="0.2">
      <c r="B91" s="284" t="s">
        <v>946</v>
      </c>
      <c r="C91" s="283" t="s">
        <v>947</v>
      </c>
      <c r="D91" s="280">
        <v>65</v>
      </c>
      <c r="E91" s="281"/>
    </row>
    <row r="92" spans="2:5" ht="15.75" customHeight="1" x14ac:dyDescent="0.2">
      <c r="B92" s="284" t="s">
        <v>948</v>
      </c>
      <c r="C92" s="283" t="s">
        <v>949</v>
      </c>
      <c r="D92" s="280">
        <v>66</v>
      </c>
      <c r="E92" s="281"/>
    </row>
    <row r="93" spans="2:5" ht="15.75" customHeight="1" x14ac:dyDescent="0.2">
      <c r="B93" s="284" t="s">
        <v>950</v>
      </c>
      <c r="C93" s="283" t="s">
        <v>951</v>
      </c>
      <c r="D93" s="280">
        <v>67</v>
      </c>
      <c r="E93" s="281"/>
    </row>
    <row r="94" spans="2:5" ht="15.75" customHeight="1" x14ac:dyDescent="0.2">
      <c r="B94" s="284" t="s">
        <v>952</v>
      </c>
      <c r="C94" s="283" t="s">
        <v>953</v>
      </c>
      <c r="D94" s="280">
        <v>67</v>
      </c>
      <c r="E94" s="281"/>
    </row>
    <row r="95" spans="2:5" ht="15.75" customHeight="1" x14ac:dyDescent="0.2">
      <c r="B95" s="284" t="s">
        <v>954</v>
      </c>
      <c r="C95" s="283" t="s">
        <v>955</v>
      </c>
      <c r="D95" s="280">
        <v>68</v>
      </c>
      <c r="E95" s="281"/>
    </row>
    <row r="96" spans="2:5" ht="15.75" customHeight="1" x14ac:dyDescent="0.2">
      <c r="B96" s="284" t="s">
        <v>956</v>
      </c>
      <c r="C96" s="283" t="s">
        <v>957</v>
      </c>
      <c r="D96" s="280">
        <v>68</v>
      </c>
      <c r="E96" s="281"/>
    </row>
    <row r="97" spans="2:5" ht="15.75" customHeight="1" x14ac:dyDescent="0.2">
      <c r="B97" s="284" t="s">
        <v>958</v>
      </c>
      <c r="C97" s="283" t="s">
        <v>959</v>
      </c>
      <c r="D97" s="280">
        <v>69</v>
      </c>
      <c r="E97" s="281"/>
    </row>
    <row r="98" spans="2:5" ht="15.75" customHeight="1" x14ac:dyDescent="0.2">
      <c r="B98" s="284" t="s">
        <v>960</v>
      </c>
      <c r="C98" s="283" t="s">
        <v>961</v>
      </c>
      <c r="D98" s="280">
        <v>69</v>
      </c>
      <c r="E98" s="281"/>
    </row>
    <row r="99" spans="2:5" ht="15.75" customHeight="1" x14ac:dyDescent="0.2">
      <c r="B99" s="284" t="s">
        <v>962</v>
      </c>
      <c r="C99" s="283" t="s">
        <v>963</v>
      </c>
      <c r="D99" s="280">
        <v>70</v>
      </c>
      <c r="E99" s="281"/>
    </row>
    <row r="100" spans="2:5" ht="15.75" customHeight="1" x14ac:dyDescent="0.2">
      <c r="B100" s="284" t="s">
        <v>964</v>
      </c>
      <c r="C100" s="283" t="s">
        <v>965</v>
      </c>
      <c r="D100" s="280">
        <v>70</v>
      </c>
      <c r="E100" s="281"/>
    </row>
    <row r="101" spans="2:5" ht="15.75" customHeight="1" x14ac:dyDescent="0.2">
      <c r="B101" s="284" t="s">
        <v>966</v>
      </c>
      <c r="C101" s="283" t="s">
        <v>967</v>
      </c>
      <c r="D101" s="280">
        <v>71</v>
      </c>
      <c r="E101" s="281"/>
    </row>
    <row r="102" spans="2:5" ht="15.75" customHeight="1" x14ac:dyDescent="0.2">
      <c r="B102" s="284" t="s">
        <v>968</v>
      </c>
      <c r="C102" s="283" t="s">
        <v>969</v>
      </c>
      <c r="D102" s="280">
        <v>71</v>
      </c>
      <c r="E102" s="281"/>
    </row>
    <row r="103" spans="2:5" ht="15.75" customHeight="1" x14ac:dyDescent="0.2">
      <c r="B103" s="284" t="s">
        <v>970</v>
      </c>
      <c r="C103" s="283" t="s">
        <v>971</v>
      </c>
      <c r="D103" s="280">
        <v>72</v>
      </c>
      <c r="E103" s="281"/>
    </row>
    <row r="104" spans="2:5" ht="15.75" customHeight="1" x14ac:dyDescent="0.2">
      <c r="B104" s="284" t="s">
        <v>972</v>
      </c>
      <c r="C104" s="283" t="s">
        <v>973</v>
      </c>
      <c r="D104" s="280">
        <v>73</v>
      </c>
      <c r="E104" s="281"/>
    </row>
    <row r="105" spans="2:5" ht="15.75" customHeight="1" x14ac:dyDescent="0.2">
      <c r="B105" s="284" t="s">
        <v>974</v>
      </c>
      <c r="C105" s="283" t="s">
        <v>975</v>
      </c>
      <c r="D105" s="280">
        <v>74</v>
      </c>
      <c r="E105" s="281"/>
    </row>
    <row r="106" spans="2:5" ht="15.75" customHeight="1" x14ac:dyDescent="0.2">
      <c r="B106" s="284" t="s">
        <v>976</v>
      </c>
      <c r="C106" s="283" t="s">
        <v>977</v>
      </c>
      <c r="D106" s="280">
        <v>75</v>
      </c>
      <c r="E106" s="281"/>
    </row>
    <row r="107" spans="2:5" ht="15.75" customHeight="1" x14ac:dyDescent="0.2">
      <c r="B107" s="284" t="s">
        <v>978</v>
      </c>
      <c r="C107" s="283" t="s">
        <v>979</v>
      </c>
      <c r="D107" s="280">
        <v>76</v>
      </c>
      <c r="E107" s="281"/>
    </row>
    <row r="108" spans="2:5" ht="15.75" customHeight="1" x14ac:dyDescent="0.2">
      <c r="B108" s="284" t="s">
        <v>980</v>
      </c>
      <c r="C108" s="283" t="s">
        <v>981</v>
      </c>
      <c r="D108" s="280">
        <v>76</v>
      </c>
      <c r="E108" s="281"/>
    </row>
    <row r="109" spans="2:5" ht="15.75" customHeight="1" x14ac:dyDescent="0.2">
      <c r="B109" s="284" t="s">
        <v>982</v>
      </c>
      <c r="C109" s="283" t="s">
        <v>983</v>
      </c>
      <c r="D109" s="280">
        <v>77</v>
      </c>
      <c r="E109" s="281"/>
    </row>
    <row r="110" spans="2:5" ht="15.75" customHeight="1" x14ac:dyDescent="0.2">
      <c r="B110" s="284" t="s">
        <v>984</v>
      </c>
      <c r="C110" s="283" t="s">
        <v>985</v>
      </c>
      <c r="D110" s="280">
        <v>78</v>
      </c>
      <c r="E110" s="281"/>
    </row>
    <row r="111" spans="2:5" ht="15.75" customHeight="1" x14ac:dyDescent="0.2">
      <c r="B111" s="284" t="s">
        <v>986</v>
      </c>
      <c r="C111" s="283" t="s">
        <v>987</v>
      </c>
      <c r="D111" s="280">
        <v>79</v>
      </c>
      <c r="E111" s="281"/>
    </row>
    <row r="112" spans="2:5" ht="15.75" customHeight="1" x14ac:dyDescent="0.2">
      <c r="B112" s="284" t="s">
        <v>988</v>
      </c>
      <c r="C112" s="283" t="s">
        <v>989</v>
      </c>
      <c r="D112" s="280">
        <v>80</v>
      </c>
      <c r="E112" s="281"/>
    </row>
    <row r="113" spans="2:5" ht="15.75" customHeight="1" x14ac:dyDescent="0.2">
      <c r="B113" s="284" t="s">
        <v>990</v>
      </c>
      <c r="C113" s="283" t="s">
        <v>991</v>
      </c>
      <c r="D113" s="280">
        <v>81</v>
      </c>
      <c r="E113" s="281"/>
    </row>
    <row r="114" spans="2:5" ht="15.75" customHeight="1" x14ac:dyDescent="0.2">
      <c r="B114" s="284" t="s">
        <v>992</v>
      </c>
      <c r="C114" s="283" t="s">
        <v>993</v>
      </c>
      <c r="D114" s="280">
        <v>82</v>
      </c>
      <c r="E114" s="281"/>
    </row>
    <row r="115" spans="2:5" ht="15.75" customHeight="1" x14ac:dyDescent="0.2">
      <c r="B115" s="284" t="s">
        <v>994</v>
      </c>
      <c r="C115" s="283" t="s">
        <v>995</v>
      </c>
      <c r="D115" s="280">
        <v>83</v>
      </c>
      <c r="E115" s="281"/>
    </row>
    <row r="116" spans="2:5" ht="15.75" customHeight="1" x14ac:dyDescent="0.2">
      <c r="B116" s="284" t="s">
        <v>996</v>
      </c>
      <c r="C116" s="283" t="s">
        <v>997</v>
      </c>
      <c r="D116" s="280">
        <v>84</v>
      </c>
      <c r="E116" s="281"/>
    </row>
    <row r="117" spans="2:5" ht="15.75" customHeight="1" x14ac:dyDescent="0.2">
      <c r="B117" s="284" t="s">
        <v>998</v>
      </c>
      <c r="C117" s="283" t="s">
        <v>999</v>
      </c>
      <c r="D117" s="280">
        <v>85</v>
      </c>
      <c r="E117" s="281"/>
    </row>
    <row r="118" spans="2:5" ht="15.75" customHeight="1" x14ac:dyDescent="0.2">
      <c r="B118" s="284" t="s">
        <v>1000</v>
      </c>
      <c r="C118" s="283" t="s">
        <v>1001</v>
      </c>
      <c r="D118" s="280">
        <v>86</v>
      </c>
      <c r="E118" s="281"/>
    </row>
    <row r="119" spans="2:5" ht="15.75" customHeight="1" x14ac:dyDescent="0.2">
      <c r="B119" s="284" t="s">
        <v>1002</v>
      </c>
      <c r="C119" s="283" t="s">
        <v>1003</v>
      </c>
      <c r="D119" s="280">
        <v>87</v>
      </c>
      <c r="E119" s="281"/>
    </row>
    <row r="120" spans="2:5" ht="15.75" customHeight="1" x14ac:dyDescent="0.2">
      <c r="B120" s="284" t="s">
        <v>1004</v>
      </c>
      <c r="C120" s="283" t="s">
        <v>1005</v>
      </c>
      <c r="D120" s="280">
        <v>88</v>
      </c>
      <c r="E120" s="281"/>
    </row>
    <row r="121" spans="2:5" ht="15.75" customHeight="1" x14ac:dyDescent="0.2">
      <c r="B121" s="284" t="s">
        <v>1006</v>
      </c>
      <c r="C121" s="283" t="s">
        <v>1007</v>
      </c>
      <c r="D121" s="280">
        <v>89</v>
      </c>
      <c r="E121" s="281"/>
    </row>
    <row r="122" spans="2:5" ht="15.75" customHeight="1" x14ac:dyDescent="0.2">
      <c r="B122" s="284" t="s">
        <v>1008</v>
      </c>
      <c r="C122" s="283" t="s">
        <v>1009</v>
      </c>
      <c r="D122" s="280">
        <v>90</v>
      </c>
      <c r="E122" s="281"/>
    </row>
    <row r="123" spans="2:5" ht="15.75" customHeight="1" x14ac:dyDescent="0.2">
      <c r="B123" s="284" t="s">
        <v>1010</v>
      </c>
      <c r="C123" s="283" t="s">
        <v>1011</v>
      </c>
      <c r="D123" s="280">
        <v>91</v>
      </c>
      <c r="E123" s="281"/>
    </row>
    <row r="124" spans="2:5" ht="15.75" customHeight="1" x14ac:dyDescent="0.2">
      <c r="B124" s="284" t="s">
        <v>1012</v>
      </c>
      <c r="C124" s="283" t="s">
        <v>1013</v>
      </c>
      <c r="D124" s="280">
        <v>92</v>
      </c>
      <c r="E124" s="281"/>
    </row>
    <row r="125" spans="2:5" ht="15.75" customHeight="1" x14ac:dyDescent="0.2">
      <c r="B125" s="284" t="s">
        <v>1014</v>
      </c>
      <c r="C125" s="283" t="s">
        <v>1015</v>
      </c>
      <c r="D125" s="280">
        <v>93</v>
      </c>
      <c r="E125" s="281"/>
    </row>
    <row r="126" spans="2:5" ht="15.75" customHeight="1" x14ac:dyDescent="0.2">
      <c r="B126" s="284" t="s">
        <v>1016</v>
      </c>
      <c r="C126" s="283" t="s">
        <v>1017</v>
      </c>
      <c r="D126" s="280">
        <v>94</v>
      </c>
      <c r="E126" s="281"/>
    </row>
    <row r="127" spans="2:5" ht="15.75" customHeight="1" x14ac:dyDescent="0.2">
      <c r="B127" s="284" t="s">
        <v>1018</v>
      </c>
      <c r="C127" s="283" t="s">
        <v>1019</v>
      </c>
      <c r="D127" s="280">
        <v>95</v>
      </c>
      <c r="E127" s="281"/>
    </row>
    <row r="128" spans="2:5" ht="15.75" customHeight="1" x14ac:dyDescent="0.2">
      <c r="B128" s="284" t="s">
        <v>1020</v>
      </c>
      <c r="C128" s="283" t="s">
        <v>1021</v>
      </c>
      <c r="D128" s="280">
        <v>97</v>
      </c>
      <c r="E128" s="281"/>
    </row>
    <row r="129" spans="2:5" ht="15.75" customHeight="1" x14ac:dyDescent="0.2">
      <c r="B129" s="284" t="s">
        <v>1022</v>
      </c>
      <c r="C129" s="283" t="s">
        <v>1023</v>
      </c>
      <c r="D129" s="280">
        <v>98</v>
      </c>
      <c r="E129" s="281"/>
    </row>
    <row r="130" spans="2:5" ht="15.75" customHeight="1" x14ac:dyDescent="0.2">
      <c r="B130" s="284" t="s">
        <v>1024</v>
      </c>
      <c r="C130" s="283" t="s">
        <v>1025</v>
      </c>
      <c r="D130" s="280">
        <v>99</v>
      </c>
      <c r="E130" s="281"/>
    </row>
    <row r="131" spans="2:5" ht="15.75" customHeight="1" x14ac:dyDescent="0.2">
      <c r="B131" s="284" t="s">
        <v>1026</v>
      </c>
      <c r="C131" s="283" t="s">
        <v>1027</v>
      </c>
      <c r="D131" s="280">
        <v>100</v>
      </c>
      <c r="E131" s="281"/>
    </row>
    <row r="132" spans="2:5" ht="15.75" customHeight="1" x14ac:dyDescent="0.2">
      <c r="B132" s="284" t="s">
        <v>1028</v>
      </c>
      <c r="C132" s="283" t="s">
        <v>1029</v>
      </c>
      <c r="D132" s="280">
        <v>102</v>
      </c>
      <c r="E132" s="281"/>
    </row>
    <row r="133" spans="2:5" ht="15.75" customHeight="1" x14ac:dyDescent="0.2">
      <c r="B133" s="278" t="s">
        <v>1030</v>
      </c>
      <c r="C133" s="283" t="s">
        <v>1031</v>
      </c>
      <c r="D133" s="280">
        <v>105</v>
      </c>
      <c r="E133" s="281"/>
    </row>
    <row r="134" spans="2:5" ht="15.75" customHeight="1" x14ac:dyDescent="0.2">
      <c r="B134" s="278" t="s">
        <v>1032</v>
      </c>
      <c r="C134" s="283" t="s">
        <v>1033</v>
      </c>
      <c r="D134" s="285">
        <v>125</v>
      </c>
    </row>
    <row r="135" spans="2:5" x14ac:dyDescent="0.2">
      <c r="C135" s="283"/>
    </row>
    <row r="136" spans="2:5" x14ac:dyDescent="0.2">
      <c r="C136" s="283"/>
    </row>
    <row r="137" spans="2:5" x14ac:dyDescent="0.2">
      <c r="C137" s="283"/>
    </row>
    <row r="138" spans="2:5" x14ac:dyDescent="0.2">
      <c r="C138" s="283"/>
    </row>
    <row r="139" spans="2:5" x14ac:dyDescent="0.2">
      <c r="C139" s="283"/>
    </row>
    <row r="140" spans="2:5" x14ac:dyDescent="0.2">
      <c r="C140" s="283"/>
    </row>
    <row r="141" spans="2:5" x14ac:dyDescent="0.2">
      <c r="C141" s="283"/>
    </row>
    <row r="142" spans="2:5" x14ac:dyDescent="0.2">
      <c r="C142" s="283"/>
    </row>
    <row r="143" spans="2:5" x14ac:dyDescent="0.2">
      <c r="C143" s="283"/>
    </row>
    <row r="144" spans="2:5" x14ac:dyDescent="0.2">
      <c r="C144" s="283"/>
    </row>
    <row r="145" spans="2:5" x14ac:dyDescent="0.2">
      <c r="C145" s="283"/>
    </row>
    <row r="146" spans="2:5" x14ac:dyDescent="0.2">
      <c r="C146" s="283"/>
    </row>
    <row r="147" spans="2:5" x14ac:dyDescent="0.2">
      <c r="C147" s="283"/>
    </row>
    <row r="148" spans="2:5" x14ac:dyDescent="0.2">
      <c r="C148" s="283"/>
    </row>
    <row r="149" spans="2:5" x14ac:dyDescent="0.2">
      <c r="B149" s="287"/>
      <c r="C149" s="283"/>
      <c r="D149" s="280"/>
      <c r="E149" s="287"/>
    </row>
    <row r="150" spans="2:5" x14ac:dyDescent="0.2">
      <c r="B150" s="287"/>
      <c r="C150" s="283"/>
      <c r="D150" s="280"/>
      <c r="E150" s="287"/>
    </row>
    <row r="151" spans="2:5" x14ac:dyDescent="0.2">
      <c r="B151" s="287"/>
      <c r="C151" s="283"/>
      <c r="D151" s="280"/>
      <c r="E151" s="287"/>
    </row>
    <row r="152" spans="2:5" x14ac:dyDescent="0.2">
      <c r="B152" s="287"/>
      <c r="C152" s="283"/>
      <c r="D152" s="280"/>
      <c r="E152" s="287"/>
    </row>
    <row r="153" spans="2:5" s="285" customFormat="1" x14ac:dyDescent="0.2">
      <c r="B153" s="287"/>
      <c r="C153" s="283"/>
      <c r="E153" s="286"/>
    </row>
    <row r="154" spans="2:5" s="285" customFormat="1" x14ac:dyDescent="0.2">
      <c r="B154" s="287"/>
      <c r="C154" s="283"/>
      <c r="E154" s="286"/>
    </row>
    <row r="155" spans="2:5" s="285" customFormat="1" x14ac:dyDescent="0.2">
      <c r="B155" s="287"/>
      <c r="C155" s="283"/>
      <c r="E155" s="286"/>
    </row>
    <row r="156" spans="2:5" s="285" customFormat="1" x14ac:dyDescent="0.2">
      <c r="B156" s="287"/>
      <c r="C156" s="283"/>
      <c r="E156" s="286"/>
    </row>
    <row r="157" spans="2:5" s="285" customFormat="1" x14ac:dyDescent="0.2">
      <c r="B157" s="287"/>
      <c r="C157" s="283"/>
      <c r="E157" s="286"/>
    </row>
    <row r="158" spans="2:5" s="285" customFormat="1" x14ac:dyDescent="0.2">
      <c r="B158" s="287"/>
      <c r="C158" s="283"/>
      <c r="E158" s="286"/>
    </row>
    <row r="159" spans="2:5" s="285" customFormat="1" x14ac:dyDescent="0.2">
      <c r="B159" s="287"/>
      <c r="C159" s="283"/>
      <c r="E159" s="286"/>
    </row>
    <row r="160" spans="2:5" s="285" customFormat="1" x14ac:dyDescent="0.2">
      <c r="B160" s="287"/>
      <c r="C160" s="283"/>
      <c r="E160" s="286"/>
    </row>
    <row r="161" spans="2:5" s="285" customFormat="1" x14ac:dyDescent="0.2">
      <c r="B161" s="287"/>
      <c r="C161" s="283"/>
      <c r="E161" s="286"/>
    </row>
    <row r="162" spans="2:5" s="285" customFormat="1" x14ac:dyDescent="0.2">
      <c r="B162" s="287"/>
      <c r="C162" s="283"/>
      <c r="E162" s="286"/>
    </row>
    <row r="163" spans="2:5" s="285" customFormat="1" x14ac:dyDescent="0.2">
      <c r="B163" s="287"/>
      <c r="C163" s="283"/>
      <c r="E163" s="286"/>
    </row>
    <row r="164" spans="2:5" s="285" customFormat="1" x14ac:dyDescent="0.2">
      <c r="B164" s="287"/>
      <c r="C164" s="283"/>
      <c r="E164" s="286"/>
    </row>
    <row r="165" spans="2:5" s="285" customFormat="1" x14ac:dyDescent="0.2">
      <c r="B165" s="287"/>
      <c r="C165" s="283"/>
      <c r="E165" s="286"/>
    </row>
    <row r="166" spans="2:5" s="285" customFormat="1" x14ac:dyDescent="0.2">
      <c r="B166" s="287"/>
      <c r="C166" s="283"/>
      <c r="E166" s="286"/>
    </row>
    <row r="167" spans="2:5" s="285" customFormat="1" x14ac:dyDescent="0.2">
      <c r="B167" s="287"/>
      <c r="C167" s="283"/>
      <c r="E167" s="286"/>
    </row>
    <row r="168" spans="2:5" s="285" customFormat="1" x14ac:dyDescent="0.2">
      <c r="B168" s="287"/>
      <c r="C168" s="283"/>
      <c r="E168" s="286"/>
    </row>
    <row r="169" spans="2:5" s="285" customFormat="1" x14ac:dyDescent="0.2">
      <c r="B169" s="287"/>
      <c r="C169" s="283"/>
      <c r="E169" s="286"/>
    </row>
    <row r="170" spans="2:5" s="285" customFormat="1" x14ac:dyDescent="0.2">
      <c r="B170" s="287"/>
      <c r="C170" s="283"/>
      <c r="E170" s="286"/>
    </row>
    <row r="171" spans="2:5" s="285" customFormat="1" x14ac:dyDescent="0.2">
      <c r="B171" s="287"/>
      <c r="C171" s="283"/>
      <c r="E171" s="286"/>
    </row>
    <row r="172" spans="2:5" s="285" customFormat="1" x14ac:dyDescent="0.2">
      <c r="B172" s="287"/>
      <c r="C172" s="283"/>
      <c r="E172" s="286"/>
    </row>
    <row r="173" spans="2:5" s="285" customFormat="1" x14ac:dyDescent="0.2">
      <c r="B173" s="287"/>
      <c r="C173" s="283"/>
      <c r="E173" s="286"/>
    </row>
    <row r="174" spans="2:5" s="285" customFormat="1" x14ac:dyDescent="0.2">
      <c r="B174" s="287"/>
      <c r="C174" s="283"/>
      <c r="E174" s="286"/>
    </row>
    <row r="175" spans="2:5" s="285" customFormat="1" x14ac:dyDescent="0.2">
      <c r="B175" s="287"/>
      <c r="C175" s="283"/>
      <c r="E175" s="286"/>
    </row>
    <row r="176" spans="2:5" s="285" customFormat="1" x14ac:dyDescent="0.2">
      <c r="B176" s="287"/>
      <c r="C176" s="283"/>
      <c r="E176" s="286"/>
    </row>
    <row r="177" spans="2:5" s="285" customFormat="1" x14ac:dyDescent="0.2">
      <c r="B177" s="287"/>
      <c r="C177" s="283"/>
      <c r="E177" s="286"/>
    </row>
    <row r="178" spans="2:5" s="285" customFormat="1" x14ac:dyDescent="0.2">
      <c r="B178" s="287"/>
      <c r="C178" s="283"/>
      <c r="E178" s="286"/>
    </row>
    <row r="179" spans="2:5" s="285" customFormat="1" x14ac:dyDescent="0.2">
      <c r="B179" s="287"/>
      <c r="C179" s="283"/>
      <c r="E179" s="286"/>
    </row>
    <row r="180" spans="2:5" s="285" customFormat="1" x14ac:dyDescent="0.2">
      <c r="B180" s="287"/>
      <c r="C180" s="283"/>
      <c r="E180" s="286"/>
    </row>
    <row r="181" spans="2:5" s="285" customFormat="1" x14ac:dyDescent="0.2">
      <c r="B181" s="287"/>
      <c r="C181" s="283"/>
      <c r="E181" s="286"/>
    </row>
    <row r="182" spans="2:5" s="285" customFormat="1" x14ac:dyDescent="0.2">
      <c r="B182" s="287"/>
      <c r="C182" s="283"/>
      <c r="E182" s="286"/>
    </row>
    <row r="183" spans="2:5" s="285" customFormat="1" x14ac:dyDescent="0.2">
      <c r="B183" s="287"/>
      <c r="C183" s="283"/>
      <c r="E183" s="286"/>
    </row>
    <row r="184" spans="2:5" s="285" customFormat="1" x14ac:dyDescent="0.2">
      <c r="B184" s="287"/>
      <c r="C184" s="283"/>
      <c r="E184" s="286"/>
    </row>
    <row r="185" spans="2:5" s="285" customFormat="1" x14ac:dyDescent="0.2">
      <c r="B185" s="287"/>
      <c r="C185" s="283"/>
      <c r="E185" s="286"/>
    </row>
    <row r="186" spans="2:5" s="285" customFormat="1" x14ac:dyDescent="0.2">
      <c r="B186" s="287"/>
      <c r="C186" s="283"/>
      <c r="E186" s="286"/>
    </row>
    <row r="187" spans="2:5" s="285" customFormat="1" x14ac:dyDescent="0.2">
      <c r="B187" s="287"/>
      <c r="C187" s="283"/>
      <c r="E187" s="286"/>
    </row>
    <row r="188" spans="2:5" s="285" customFormat="1" x14ac:dyDescent="0.2">
      <c r="B188" s="287"/>
      <c r="C188" s="283"/>
      <c r="E188" s="286"/>
    </row>
    <row r="189" spans="2:5" s="285" customFormat="1" x14ac:dyDescent="0.2">
      <c r="B189" s="287"/>
      <c r="C189" s="283"/>
      <c r="E189" s="286"/>
    </row>
    <row r="190" spans="2:5" s="285" customFormat="1" x14ac:dyDescent="0.2">
      <c r="B190" s="287"/>
      <c r="C190" s="283"/>
      <c r="E190" s="286"/>
    </row>
    <row r="191" spans="2:5" s="285" customFormat="1" x14ac:dyDescent="0.2">
      <c r="B191" s="287"/>
      <c r="C191" s="283"/>
      <c r="E191" s="286"/>
    </row>
    <row r="192" spans="2:5" s="285" customFormat="1" x14ac:dyDescent="0.2">
      <c r="B192" s="287"/>
      <c r="C192" s="283"/>
      <c r="E192" s="286"/>
    </row>
    <row r="193" spans="2:5" s="285" customFormat="1" x14ac:dyDescent="0.2">
      <c r="B193" s="287"/>
      <c r="C193" s="283"/>
      <c r="E193" s="286"/>
    </row>
    <row r="194" spans="2:5" s="285" customFormat="1" x14ac:dyDescent="0.2">
      <c r="B194" s="287"/>
      <c r="C194" s="283"/>
      <c r="E194" s="286"/>
    </row>
    <row r="195" spans="2:5" s="285" customFormat="1" x14ac:dyDescent="0.2">
      <c r="B195" s="287"/>
      <c r="C195" s="283"/>
      <c r="E195" s="286"/>
    </row>
    <row r="196" spans="2:5" s="285" customFormat="1" x14ac:dyDescent="0.2">
      <c r="B196" s="287"/>
      <c r="C196" s="283"/>
      <c r="E196" s="286"/>
    </row>
    <row r="197" spans="2:5" s="285" customFormat="1" x14ac:dyDescent="0.2">
      <c r="B197" s="287"/>
      <c r="C197" s="283"/>
      <c r="E197" s="286"/>
    </row>
    <row r="198" spans="2:5" s="285" customFormat="1" x14ac:dyDescent="0.2">
      <c r="B198" s="287"/>
      <c r="C198" s="283"/>
      <c r="E198" s="286"/>
    </row>
    <row r="199" spans="2:5" s="285" customFormat="1" x14ac:dyDescent="0.2">
      <c r="B199" s="287"/>
      <c r="C199" s="283"/>
      <c r="E199" s="286"/>
    </row>
    <row r="200" spans="2:5" s="285" customFormat="1" x14ac:dyDescent="0.2">
      <c r="B200" s="287"/>
      <c r="C200" s="283"/>
      <c r="E200" s="286"/>
    </row>
    <row r="201" spans="2:5" s="285" customFormat="1" x14ac:dyDescent="0.2">
      <c r="B201" s="287"/>
      <c r="C201" s="283"/>
      <c r="E201" s="286"/>
    </row>
    <row r="202" spans="2:5" s="285" customFormat="1" x14ac:dyDescent="0.2">
      <c r="B202" s="287"/>
      <c r="C202" s="283"/>
      <c r="E202" s="286"/>
    </row>
    <row r="203" spans="2:5" s="285" customFormat="1" x14ac:dyDescent="0.2">
      <c r="B203" s="287"/>
      <c r="C203" s="283"/>
      <c r="E203" s="286"/>
    </row>
    <row r="204" spans="2:5" s="285" customFormat="1" x14ac:dyDescent="0.2">
      <c r="B204" s="287"/>
      <c r="C204" s="283"/>
      <c r="E204" s="286"/>
    </row>
    <row r="205" spans="2:5" s="285" customFormat="1" x14ac:dyDescent="0.2">
      <c r="B205" s="287"/>
      <c r="C205" s="283"/>
      <c r="E205" s="286"/>
    </row>
    <row r="206" spans="2:5" s="285" customFormat="1" x14ac:dyDescent="0.2">
      <c r="B206" s="287"/>
      <c r="C206" s="283"/>
      <c r="E206" s="286"/>
    </row>
    <row r="207" spans="2:5" s="285" customFormat="1" x14ac:dyDescent="0.2">
      <c r="B207" s="287"/>
      <c r="C207" s="283"/>
      <c r="E207" s="286"/>
    </row>
    <row r="208" spans="2:5" s="285" customFormat="1" x14ac:dyDescent="0.2">
      <c r="B208" s="287"/>
      <c r="C208" s="283"/>
      <c r="E208" s="286"/>
    </row>
    <row r="209" spans="2:5" s="285" customFormat="1" x14ac:dyDescent="0.2">
      <c r="B209" s="287"/>
      <c r="C209" s="283"/>
      <c r="E209" s="286"/>
    </row>
    <row r="210" spans="2:5" s="285" customFormat="1" x14ac:dyDescent="0.2">
      <c r="B210" s="287"/>
      <c r="C210" s="283"/>
      <c r="E210" s="286"/>
    </row>
    <row r="211" spans="2:5" s="285" customFormat="1" x14ac:dyDescent="0.2">
      <c r="B211" s="287"/>
      <c r="C211" s="283"/>
      <c r="E211" s="286"/>
    </row>
    <row r="212" spans="2:5" s="285" customFormat="1" x14ac:dyDescent="0.2">
      <c r="B212" s="287"/>
      <c r="C212" s="283"/>
      <c r="E212" s="286"/>
    </row>
    <row r="213" spans="2:5" s="285" customFormat="1" x14ac:dyDescent="0.2">
      <c r="B213" s="287"/>
      <c r="C213" s="283"/>
      <c r="E213" s="286"/>
    </row>
    <row r="214" spans="2:5" s="285" customFormat="1" x14ac:dyDescent="0.2">
      <c r="B214" s="287"/>
      <c r="C214" s="283"/>
      <c r="E214" s="286"/>
    </row>
    <row r="215" spans="2:5" s="285" customFormat="1" x14ac:dyDescent="0.2">
      <c r="B215" s="287"/>
      <c r="C215" s="283"/>
      <c r="E215" s="286"/>
    </row>
    <row r="216" spans="2:5" s="285" customFormat="1" x14ac:dyDescent="0.2">
      <c r="B216" s="287"/>
      <c r="C216" s="283"/>
      <c r="E216" s="286"/>
    </row>
    <row r="217" spans="2:5" s="285" customFormat="1" x14ac:dyDescent="0.2">
      <c r="B217" s="287"/>
      <c r="C217" s="283"/>
      <c r="E217" s="286"/>
    </row>
    <row r="218" spans="2:5" s="285" customFormat="1" x14ac:dyDescent="0.2">
      <c r="B218" s="287"/>
      <c r="C218" s="283"/>
      <c r="E218" s="286"/>
    </row>
    <row r="219" spans="2:5" s="285" customFormat="1" x14ac:dyDescent="0.2">
      <c r="B219" s="287"/>
      <c r="C219" s="283"/>
      <c r="E219" s="286"/>
    </row>
    <row r="220" spans="2:5" s="285" customFormat="1" x14ac:dyDescent="0.2">
      <c r="B220" s="287"/>
      <c r="C220" s="283"/>
      <c r="E220" s="286"/>
    </row>
    <row r="221" spans="2:5" s="285" customFormat="1" x14ac:dyDescent="0.2">
      <c r="B221" s="287"/>
      <c r="C221" s="283"/>
      <c r="E221" s="286"/>
    </row>
    <row r="222" spans="2:5" s="285" customFormat="1" x14ac:dyDescent="0.2">
      <c r="B222" s="287"/>
      <c r="C222" s="283"/>
      <c r="E222" s="286"/>
    </row>
    <row r="223" spans="2:5" s="285" customFormat="1" x14ac:dyDescent="0.2">
      <c r="B223" s="287"/>
      <c r="C223" s="283"/>
      <c r="E223" s="286"/>
    </row>
    <row r="224" spans="2:5" s="285" customFormat="1" x14ac:dyDescent="0.2">
      <c r="B224" s="287"/>
      <c r="C224" s="283"/>
      <c r="E224" s="286"/>
    </row>
    <row r="225" spans="2:5" s="285" customFormat="1" x14ac:dyDescent="0.2">
      <c r="B225" s="287"/>
      <c r="C225" s="283"/>
      <c r="E225" s="286"/>
    </row>
    <row r="226" spans="2:5" s="285" customFormat="1" x14ac:dyDescent="0.2">
      <c r="B226" s="287"/>
      <c r="C226" s="283"/>
      <c r="E226" s="286"/>
    </row>
    <row r="227" spans="2:5" s="285" customFormat="1" x14ac:dyDescent="0.2">
      <c r="B227" s="287"/>
      <c r="C227" s="283"/>
      <c r="E227" s="286"/>
    </row>
    <row r="228" spans="2:5" s="285" customFormat="1" x14ac:dyDescent="0.2">
      <c r="B228" s="287"/>
      <c r="C228" s="283"/>
      <c r="E228" s="286"/>
    </row>
    <row r="229" spans="2:5" s="285" customFormat="1" x14ac:dyDescent="0.2">
      <c r="B229" s="287"/>
      <c r="C229" s="283"/>
      <c r="E229" s="286"/>
    </row>
    <row r="230" spans="2:5" s="285" customFormat="1" x14ac:dyDescent="0.2">
      <c r="B230" s="287"/>
      <c r="C230" s="283"/>
      <c r="E230" s="286"/>
    </row>
    <row r="231" spans="2:5" s="285" customFormat="1" x14ac:dyDescent="0.2">
      <c r="B231" s="287"/>
      <c r="C231" s="283"/>
      <c r="E231" s="286"/>
    </row>
    <row r="232" spans="2:5" s="285" customFormat="1" x14ac:dyDescent="0.2">
      <c r="B232" s="287"/>
      <c r="C232" s="283"/>
      <c r="E232" s="286"/>
    </row>
    <row r="233" spans="2:5" s="285" customFormat="1" x14ac:dyDescent="0.2">
      <c r="B233" s="287"/>
      <c r="C233" s="283"/>
      <c r="E233" s="286"/>
    </row>
    <row r="234" spans="2:5" s="285" customFormat="1" x14ac:dyDescent="0.2">
      <c r="B234" s="287"/>
      <c r="C234" s="283"/>
      <c r="E234" s="286"/>
    </row>
    <row r="235" spans="2:5" s="285" customFormat="1" x14ac:dyDescent="0.2">
      <c r="B235" s="287"/>
      <c r="C235" s="283"/>
      <c r="E235" s="286"/>
    </row>
    <row r="236" spans="2:5" s="285" customFormat="1" x14ac:dyDescent="0.2">
      <c r="B236" s="287"/>
      <c r="C236" s="283"/>
      <c r="E236" s="286"/>
    </row>
    <row r="237" spans="2:5" s="285" customFormat="1" x14ac:dyDescent="0.2">
      <c r="B237" s="287"/>
      <c r="C237" s="283"/>
      <c r="E237" s="286"/>
    </row>
    <row r="238" spans="2:5" s="285" customFormat="1" x14ac:dyDescent="0.2">
      <c r="B238" s="287"/>
      <c r="C238" s="283"/>
      <c r="E238" s="286"/>
    </row>
    <row r="239" spans="2:5" s="285" customFormat="1" x14ac:dyDescent="0.2">
      <c r="B239" s="287"/>
      <c r="C239" s="283"/>
      <c r="E239" s="286"/>
    </row>
    <row r="240" spans="2:5" s="285" customFormat="1" x14ac:dyDescent="0.2">
      <c r="B240" s="287"/>
      <c r="C240" s="283"/>
      <c r="E240" s="286"/>
    </row>
    <row r="241" spans="2:5" s="285" customFormat="1" x14ac:dyDescent="0.2">
      <c r="B241" s="287"/>
      <c r="C241" s="283"/>
      <c r="E241" s="286"/>
    </row>
    <row r="242" spans="2:5" s="285" customFormat="1" x14ac:dyDescent="0.2">
      <c r="B242" s="287"/>
      <c r="C242" s="283"/>
      <c r="E242" s="286"/>
    </row>
    <row r="243" spans="2:5" s="285" customFormat="1" x14ac:dyDescent="0.2">
      <c r="B243" s="287"/>
      <c r="C243" s="283"/>
      <c r="E243" s="286"/>
    </row>
    <row r="244" spans="2:5" s="285" customFormat="1" x14ac:dyDescent="0.2">
      <c r="B244" s="287"/>
      <c r="C244" s="283"/>
      <c r="E244" s="286"/>
    </row>
    <row r="245" spans="2:5" s="285" customFormat="1" x14ac:dyDescent="0.2">
      <c r="B245" s="287"/>
      <c r="C245" s="283"/>
      <c r="E245" s="286"/>
    </row>
    <row r="246" spans="2:5" s="285" customFormat="1" x14ac:dyDescent="0.2">
      <c r="B246" s="287"/>
      <c r="C246" s="283"/>
      <c r="E246" s="286"/>
    </row>
    <row r="247" spans="2:5" s="285" customFormat="1" x14ac:dyDescent="0.2">
      <c r="B247" s="287"/>
      <c r="C247" s="283"/>
      <c r="E247" s="286"/>
    </row>
    <row r="248" spans="2:5" s="285" customFormat="1" x14ac:dyDescent="0.2">
      <c r="B248" s="287"/>
      <c r="C248" s="283"/>
      <c r="E248" s="286"/>
    </row>
    <row r="249" spans="2:5" s="285" customFormat="1" x14ac:dyDescent="0.2">
      <c r="B249" s="287"/>
      <c r="C249" s="283"/>
      <c r="E249" s="286"/>
    </row>
    <row r="250" spans="2:5" s="285" customFormat="1" x14ac:dyDescent="0.2">
      <c r="B250" s="287"/>
      <c r="C250" s="283"/>
      <c r="E250" s="286"/>
    </row>
    <row r="251" spans="2:5" s="285" customFormat="1" x14ac:dyDescent="0.2">
      <c r="B251" s="287"/>
      <c r="C251" s="283"/>
      <c r="E251" s="286"/>
    </row>
    <row r="252" spans="2:5" s="285" customFormat="1" x14ac:dyDescent="0.2">
      <c r="B252" s="287"/>
      <c r="C252" s="283"/>
      <c r="E252" s="286"/>
    </row>
    <row r="253" spans="2:5" s="285" customFormat="1" x14ac:dyDescent="0.2">
      <c r="B253" s="287"/>
      <c r="C253" s="283"/>
      <c r="E253" s="286"/>
    </row>
    <row r="254" spans="2:5" s="285" customFormat="1" x14ac:dyDescent="0.2">
      <c r="B254" s="287"/>
      <c r="C254" s="283"/>
      <c r="E254" s="286"/>
    </row>
    <row r="255" spans="2:5" s="285" customFormat="1" x14ac:dyDescent="0.2">
      <c r="B255" s="287"/>
      <c r="C255" s="283"/>
      <c r="E255" s="286"/>
    </row>
    <row r="256" spans="2:5" s="285" customFormat="1" x14ac:dyDescent="0.2">
      <c r="B256" s="287"/>
      <c r="C256" s="283"/>
      <c r="E256" s="286"/>
    </row>
    <row r="257" spans="2:5" s="285" customFormat="1" x14ac:dyDescent="0.2">
      <c r="B257" s="287"/>
      <c r="C257" s="283"/>
      <c r="E257" s="286"/>
    </row>
    <row r="258" spans="2:5" s="285" customFormat="1" x14ac:dyDescent="0.2">
      <c r="B258" s="287"/>
      <c r="C258" s="283"/>
      <c r="E258" s="286"/>
    </row>
    <row r="259" spans="2:5" s="285" customFormat="1" x14ac:dyDescent="0.2">
      <c r="B259" s="287"/>
      <c r="C259" s="283"/>
      <c r="E259" s="286"/>
    </row>
    <row r="260" spans="2:5" s="285" customFormat="1" x14ac:dyDescent="0.2">
      <c r="B260" s="287"/>
      <c r="C260" s="283"/>
      <c r="E260" s="286"/>
    </row>
    <row r="261" spans="2:5" s="285" customFormat="1" x14ac:dyDescent="0.2">
      <c r="B261" s="287"/>
      <c r="C261" s="283"/>
      <c r="E261" s="286"/>
    </row>
    <row r="262" spans="2:5" s="285" customFormat="1" x14ac:dyDescent="0.2">
      <c r="B262" s="287"/>
      <c r="C262" s="283"/>
      <c r="E262" s="286"/>
    </row>
    <row r="263" spans="2:5" s="285" customFormat="1" x14ac:dyDescent="0.2">
      <c r="B263" s="287"/>
      <c r="C263" s="283"/>
      <c r="E263" s="286"/>
    </row>
    <row r="264" spans="2:5" s="285" customFormat="1" x14ac:dyDescent="0.2">
      <c r="B264" s="287"/>
      <c r="C264" s="283"/>
      <c r="E264" s="286"/>
    </row>
    <row r="265" spans="2:5" s="285" customFormat="1" x14ac:dyDescent="0.2">
      <c r="B265" s="287"/>
      <c r="C265" s="283"/>
      <c r="E265" s="286"/>
    </row>
    <row r="266" spans="2:5" s="285" customFormat="1" x14ac:dyDescent="0.2">
      <c r="B266" s="287"/>
      <c r="C266" s="283"/>
      <c r="E266" s="286"/>
    </row>
    <row r="267" spans="2:5" s="285" customFormat="1" x14ac:dyDescent="0.2">
      <c r="B267" s="287"/>
      <c r="C267" s="283"/>
      <c r="E267" s="286"/>
    </row>
    <row r="268" spans="2:5" s="285" customFormat="1" x14ac:dyDescent="0.2">
      <c r="B268" s="287"/>
      <c r="C268" s="283"/>
      <c r="E268" s="286"/>
    </row>
    <row r="269" spans="2:5" s="285" customFormat="1" x14ac:dyDescent="0.2">
      <c r="B269" s="287"/>
      <c r="C269" s="283"/>
      <c r="E269" s="286"/>
    </row>
    <row r="270" spans="2:5" s="285" customFormat="1" x14ac:dyDescent="0.2">
      <c r="B270" s="287"/>
      <c r="C270" s="283"/>
      <c r="E270" s="286"/>
    </row>
    <row r="271" spans="2:5" s="285" customFormat="1" x14ac:dyDescent="0.2">
      <c r="B271" s="287"/>
      <c r="C271" s="283"/>
      <c r="E271" s="286"/>
    </row>
    <row r="272" spans="2:5" s="285" customFormat="1" x14ac:dyDescent="0.2">
      <c r="B272" s="287"/>
      <c r="C272" s="283"/>
      <c r="E272" s="286"/>
    </row>
    <row r="273" spans="2:5" s="285" customFormat="1" x14ac:dyDescent="0.2">
      <c r="B273" s="287"/>
      <c r="C273" s="283"/>
      <c r="E273" s="286"/>
    </row>
    <row r="274" spans="2:5" s="285" customFormat="1" x14ac:dyDescent="0.2">
      <c r="B274" s="287"/>
      <c r="C274" s="283"/>
      <c r="E274" s="286"/>
    </row>
    <row r="275" spans="2:5" s="285" customFormat="1" x14ac:dyDescent="0.2">
      <c r="B275" s="287"/>
      <c r="C275" s="283"/>
      <c r="E275" s="286"/>
    </row>
    <row r="276" spans="2:5" s="285" customFormat="1" x14ac:dyDescent="0.2">
      <c r="B276" s="287"/>
      <c r="C276" s="283"/>
      <c r="E276" s="286"/>
    </row>
    <row r="277" spans="2:5" s="285" customFormat="1" x14ac:dyDescent="0.2">
      <c r="B277" s="287"/>
      <c r="C277" s="283"/>
      <c r="E277" s="286"/>
    </row>
    <row r="278" spans="2:5" s="285" customFormat="1" x14ac:dyDescent="0.2">
      <c r="B278" s="287"/>
      <c r="C278" s="283"/>
      <c r="E278" s="286"/>
    </row>
    <row r="279" spans="2:5" s="285" customFormat="1" x14ac:dyDescent="0.2">
      <c r="B279" s="287"/>
      <c r="C279" s="283"/>
      <c r="E279" s="286"/>
    </row>
    <row r="280" spans="2:5" s="285" customFormat="1" x14ac:dyDescent="0.2">
      <c r="B280" s="287"/>
      <c r="C280" s="283"/>
      <c r="E280" s="286"/>
    </row>
    <row r="281" spans="2:5" s="285" customFormat="1" x14ac:dyDescent="0.2">
      <c r="B281" s="287"/>
      <c r="C281" s="283"/>
      <c r="E281" s="286"/>
    </row>
    <row r="282" spans="2:5" s="285" customFormat="1" x14ac:dyDescent="0.2">
      <c r="B282" s="287"/>
      <c r="C282" s="283"/>
      <c r="E282" s="286"/>
    </row>
    <row r="283" spans="2:5" s="285" customFormat="1" x14ac:dyDescent="0.2">
      <c r="B283" s="287"/>
      <c r="C283" s="283"/>
      <c r="E283" s="286"/>
    </row>
    <row r="284" spans="2:5" s="285" customFormat="1" x14ac:dyDescent="0.2">
      <c r="B284" s="287"/>
      <c r="C284" s="283"/>
      <c r="E284" s="286"/>
    </row>
  </sheetData>
  <mergeCells count="1">
    <mergeCell ref="A1:E1"/>
  </mergeCells>
  <printOptions horizontalCentered="1"/>
  <pageMargins left="0" right="0" top="0.39370078740157483" bottom="0.39370078740157483" header="0" footer="0"/>
  <pageSetup paperSize="9" scale="62" firstPageNumber="2" orientation="portrait" useFirstPageNumber="1" r:id="rId1"/>
  <headerFooter>
    <oddFooter>&amp;C&amp;P</oddFooter>
  </headerFooter>
  <rowBreaks count="1" manualBreakCount="1">
    <brk id="65" max="4" man="1"/>
  </rowBreaks>
  <ignoredErrors>
    <ignoredError sqref="B7 B8:B13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5"/>
  <sheetViews>
    <sheetView tabSelected="1" view="pageBreakPreview" zoomScale="60" zoomScaleNormal="75" workbookViewId="0">
      <pane xSplit="2" ySplit="4" topLeftCell="C40" activePane="bottomRight" state="frozen"/>
      <selection activeCell="J95" sqref="J95"/>
      <selection pane="topRight" activeCell="J95" sqref="J95"/>
      <selection pane="bottomLeft" activeCell="J95" sqref="J95"/>
      <selection pane="bottomRight" activeCell="D46" sqref="D46"/>
    </sheetView>
  </sheetViews>
  <sheetFormatPr defaultRowHeight="26.25" x14ac:dyDescent="0.2"/>
  <cols>
    <col min="1" max="1" width="23.140625" style="144" customWidth="1"/>
    <col min="2" max="2" width="119" style="145" customWidth="1"/>
    <col min="3" max="5" width="33" style="142" customWidth="1"/>
    <col min="6" max="6" width="20.85546875" style="143" customWidth="1"/>
    <col min="7" max="7" width="9.140625" style="142"/>
    <col min="8" max="8" width="21.140625" style="142" bestFit="1" customWidth="1"/>
    <col min="9" max="143" width="9.140625" style="142"/>
    <col min="144" max="144" width="9.140625" style="142" bestFit="1" customWidth="1"/>
    <col min="145" max="145" width="101.85546875" style="142" customWidth="1"/>
    <col min="146" max="146" width="16.5703125" style="142" bestFit="1" customWidth="1"/>
    <col min="147" max="147" width="9.140625" style="142" customWidth="1"/>
    <col min="148" max="399" width="9.140625" style="142"/>
    <col min="400" max="400" width="9.140625" style="142" bestFit="1" customWidth="1"/>
    <col min="401" max="401" width="101.85546875" style="142" customWidth="1"/>
    <col min="402" max="402" width="16.5703125" style="142" bestFit="1" customWidth="1"/>
    <col min="403" max="403" width="9.140625" style="142" customWidth="1"/>
    <col min="404" max="655" width="9.140625" style="142"/>
    <col min="656" max="656" width="9.140625" style="142" bestFit="1" customWidth="1"/>
    <col min="657" max="657" width="101.85546875" style="142" customWidth="1"/>
    <col min="658" max="658" width="16.5703125" style="142" bestFit="1" customWidth="1"/>
    <col min="659" max="659" width="9.140625" style="142" customWidth="1"/>
    <col min="660" max="911" width="9.140625" style="142"/>
    <col min="912" max="912" width="9.140625" style="142" bestFit="1" customWidth="1"/>
    <col min="913" max="913" width="101.85546875" style="142" customWidth="1"/>
    <col min="914" max="914" width="16.5703125" style="142" bestFit="1" customWidth="1"/>
    <col min="915" max="915" width="9.140625" style="142" customWidth="1"/>
    <col min="916" max="1167" width="9.140625" style="142"/>
    <col min="1168" max="1168" width="9.140625" style="142" bestFit="1" customWidth="1"/>
    <col min="1169" max="1169" width="101.85546875" style="142" customWidth="1"/>
    <col min="1170" max="1170" width="16.5703125" style="142" bestFit="1" customWidth="1"/>
    <col min="1171" max="1171" width="9.140625" style="142" customWidth="1"/>
    <col min="1172" max="1423" width="9.140625" style="142"/>
    <col min="1424" max="1424" width="9.140625" style="142" bestFit="1" customWidth="1"/>
    <col min="1425" max="1425" width="101.85546875" style="142" customWidth="1"/>
    <col min="1426" max="1426" width="16.5703125" style="142" bestFit="1" customWidth="1"/>
    <col min="1427" max="1427" width="9.140625" style="142" customWidth="1"/>
    <col min="1428" max="1679" width="9.140625" style="142"/>
    <col min="1680" max="1680" width="9.140625" style="142" bestFit="1" customWidth="1"/>
    <col min="1681" max="1681" width="101.85546875" style="142" customWidth="1"/>
    <col min="1682" max="1682" width="16.5703125" style="142" bestFit="1" customWidth="1"/>
    <col min="1683" max="1683" width="9.140625" style="142" customWidth="1"/>
    <col min="1684" max="1935" width="9.140625" style="142"/>
    <col min="1936" max="1936" width="9.140625" style="142" bestFit="1" customWidth="1"/>
    <col min="1937" max="1937" width="101.85546875" style="142" customWidth="1"/>
    <col min="1938" max="1938" width="16.5703125" style="142" bestFit="1" customWidth="1"/>
    <col min="1939" max="1939" width="9.140625" style="142" customWidth="1"/>
    <col min="1940" max="2191" width="9.140625" style="142"/>
    <col min="2192" max="2192" width="9.140625" style="142" bestFit="1" customWidth="1"/>
    <col min="2193" max="2193" width="101.85546875" style="142" customWidth="1"/>
    <col min="2194" max="2194" width="16.5703125" style="142" bestFit="1" customWidth="1"/>
    <col min="2195" max="2195" width="9.140625" style="142" customWidth="1"/>
    <col min="2196" max="2447" width="9.140625" style="142"/>
    <col min="2448" max="2448" width="9.140625" style="142" bestFit="1" customWidth="1"/>
    <col min="2449" max="2449" width="101.85546875" style="142" customWidth="1"/>
    <col min="2450" max="2450" width="16.5703125" style="142" bestFit="1" customWidth="1"/>
    <col min="2451" max="2451" width="9.140625" style="142" customWidth="1"/>
    <col min="2452" max="2703" width="9.140625" style="142"/>
    <col min="2704" max="2704" width="9.140625" style="142" bestFit="1" customWidth="1"/>
    <col min="2705" max="2705" width="101.85546875" style="142" customWidth="1"/>
    <col min="2706" max="2706" width="16.5703125" style="142" bestFit="1" customWidth="1"/>
    <col min="2707" max="2707" width="9.140625" style="142" customWidth="1"/>
    <col min="2708" max="2959" width="9.140625" style="142"/>
    <col min="2960" max="2960" width="9.140625" style="142" bestFit="1" customWidth="1"/>
    <col min="2961" max="2961" width="101.85546875" style="142" customWidth="1"/>
    <col min="2962" max="2962" width="16.5703125" style="142" bestFit="1" customWidth="1"/>
    <col min="2963" max="2963" width="9.140625" style="142" customWidth="1"/>
    <col min="2964" max="3215" width="9.140625" style="142"/>
    <col min="3216" max="3216" width="9.140625" style="142" bestFit="1" customWidth="1"/>
    <col min="3217" max="3217" width="101.85546875" style="142" customWidth="1"/>
    <col min="3218" max="3218" width="16.5703125" style="142" bestFit="1" customWidth="1"/>
    <col min="3219" max="3219" width="9.140625" style="142" customWidth="1"/>
    <col min="3220" max="3471" width="9.140625" style="142"/>
    <col min="3472" max="3472" width="9.140625" style="142" bestFit="1" customWidth="1"/>
    <col min="3473" max="3473" width="101.85546875" style="142" customWidth="1"/>
    <col min="3474" max="3474" width="16.5703125" style="142" bestFit="1" customWidth="1"/>
    <col min="3475" max="3475" width="9.140625" style="142" customWidth="1"/>
    <col min="3476" max="3727" width="9.140625" style="142"/>
    <col min="3728" max="3728" width="9.140625" style="142" bestFit="1" customWidth="1"/>
    <col min="3729" max="3729" width="101.85546875" style="142" customWidth="1"/>
    <col min="3730" max="3730" width="16.5703125" style="142" bestFit="1" customWidth="1"/>
    <col min="3731" max="3731" width="9.140625" style="142" customWidth="1"/>
    <col min="3732" max="3983" width="9.140625" style="142"/>
    <col min="3984" max="3984" width="9.140625" style="142" bestFit="1" customWidth="1"/>
    <col min="3985" max="3985" width="101.85546875" style="142" customWidth="1"/>
    <col min="3986" max="3986" width="16.5703125" style="142" bestFit="1" customWidth="1"/>
    <col min="3987" max="3987" width="9.140625" style="142" customWidth="1"/>
    <col min="3988" max="4239" width="9.140625" style="142"/>
    <col min="4240" max="4240" width="9.140625" style="142" bestFit="1" customWidth="1"/>
    <col min="4241" max="4241" width="101.85546875" style="142" customWidth="1"/>
    <col min="4242" max="4242" width="16.5703125" style="142" bestFit="1" customWidth="1"/>
    <col min="4243" max="4243" width="9.140625" style="142" customWidth="1"/>
    <col min="4244" max="4495" width="9.140625" style="142"/>
    <col min="4496" max="4496" width="9.140625" style="142" bestFit="1" customWidth="1"/>
    <col min="4497" max="4497" width="101.85546875" style="142" customWidth="1"/>
    <col min="4498" max="4498" width="16.5703125" style="142" bestFit="1" customWidth="1"/>
    <col min="4499" max="4499" width="9.140625" style="142" customWidth="1"/>
    <col min="4500" max="4751" width="9.140625" style="142"/>
    <col min="4752" max="4752" width="9.140625" style="142" bestFit="1" customWidth="1"/>
    <col min="4753" max="4753" width="101.85546875" style="142" customWidth="1"/>
    <col min="4754" max="4754" width="16.5703125" style="142" bestFit="1" customWidth="1"/>
    <col min="4755" max="4755" width="9.140625" style="142" customWidth="1"/>
    <col min="4756" max="5007" width="9.140625" style="142"/>
    <col min="5008" max="5008" width="9.140625" style="142" bestFit="1" customWidth="1"/>
    <col min="5009" max="5009" width="101.85546875" style="142" customWidth="1"/>
    <col min="5010" max="5010" width="16.5703125" style="142" bestFit="1" customWidth="1"/>
    <col min="5011" max="5011" width="9.140625" style="142" customWidth="1"/>
    <col min="5012" max="5263" width="9.140625" style="142"/>
    <col min="5264" max="5264" width="9.140625" style="142" bestFit="1" customWidth="1"/>
    <col min="5265" max="5265" width="101.85546875" style="142" customWidth="1"/>
    <col min="5266" max="5266" width="16.5703125" style="142" bestFit="1" customWidth="1"/>
    <col min="5267" max="5267" width="9.140625" style="142" customWidth="1"/>
    <col min="5268" max="5519" width="9.140625" style="142"/>
    <col min="5520" max="5520" width="9.140625" style="142" bestFit="1" customWidth="1"/>
    <col min="5521" max="5521" width="101.85546875" style="142" customWidth="1"/>
    <col min="5522" max="5522" width="16.5703125" style="142" bestFit="1" customWidth="1"/>
    <col min="5523" max="5523" width="9.140625" style="142" customWidth="1"/>
    <col min="5524" max="5775" width="9.140625" style="142"/>
    <col min="5776" max="5776" width="9.140625" style="142" bestFit="1" customWidth="1"/>
    <col min="5777" max="5777" width="101.85546875" style="142" customWidth="1"/>
    <col min="5778" max="5778" width="16.5703125" style="142" bestFit="1" customWidth="1"/>
    <col min="5779" max="5779" width="9.140625" style="142" customWidth="1"/>
    <col min="5780" max="6031" width="9.140625" style="142"/>
    <col min="6032" max="6032" width="9.140625" style="142" bestFit="1" customWidth="1"/>
    <col min="6033" max="6033" width="101.85546875" style="142" customWidth="1"/>
    <col min="6034" max="6034" width="16.5703125" style="142" bestFit="1" customWidth="1"/>
    <col min="6035" max="6035" width="9.140625" style="142" customWidth="1"/>
    <col min="6036" max="6287" width="9.140625" style="142"/>
    <col min="6288" max="6288" width="9.140625" style="142" bestFit="1" customWidth="1"/>
    <col min="6289" max="6289" width="101.85546875" style="142" customWidth="1"/>
    <col min="6290" max="6290" width="16.5703125" style="142" bestFit="1" customWidth="1"/>
    <col min="6291" max="6291" width="9.140625" style="142" customWidth="1"/>
    <col min="6292" max="6543" width="9.140625" style="142"/>
    <col min="6544" max="6544" width="9.140625" style="142" bestFit="1" customWidth="1"/>
    <col min="6545" max="6545" width="101.85546875" style="142" customWidth="1"/>
    <col min="6546" max="6546" width="16.5703125" style="142" bestFit="1" customWidth="1"/>
    <col min="6547" max="6547" width="9.140625" style="142" customWidth="1"/>
    <col min="6548" max="6799" width="9.140625" style="142"/>
    <col min="6800" max="6800" width="9.140625" style="142" bestFit="1" customWidth="1"/>
    <col min="6801" max="6801" width="101.85546875" style="142" customWidth="1"/>
    <col min="6802" max="6802" width="16.5703125" style="142" bestFit="1" customWidth="1"/>
    <col min="6803" max="6803" width="9.140625" style="142" customWidth="1"/>
    <col min="6804" max="7055" width="9.140625" style="142"/>
    <col min="7056" max="7056" width="9.140625" style="142" bestFit="1" customWidth="1"/>
    <col min="7057" max="7057" width="101.85546875" style="142" customWidth="1"/>
    <col min="7058" max="7058" width="16.5703125" style="142" bestFit="1" customWidth="1"/>
    <col min="7059" max="7059" width="9.140625" style="142" customWidth="1"/>
    <col min="7060" max="7311" width="9.140625" style="142"/>
    <col min="7312" max="7312" width="9.140625" style="142" bestFit="1" customWidth="1"/>
    <col min="7313" max="7313" width="101.85546875" style="142" customWidth="1"/>
    <col min="7314" max="7314" width="16.5703125" style="142" bestFit="1" customWidth="1"/>
    <col min="7315" max="7315" width="9.140625" style="142" customWidth="1"/>
    <col min="7316" max="7567" width="9.140625" style="142"/>
    <col min="7568" max="7568" width="9.140625" style="142" bestFit="1" customWidth="1"/>
    <col min="7569" max="7569" width="101.85546875" style="142" customWidth="1"/>
    <col min="7570" max="7570" width="16.5703125" style="142" bestFit="1" customWidth="1"/>
    <col min="7571" max="7571" width="9.140625" style="142" customWidth="1"/>
    <col min="7572" max="7823" width="9.140625" style="142"/>
    <col min="7824" max="7824" width="9.140625" style="142" bestFit="1" customWidth="1"/>
    <col min="7825" max="7825" width="101.85546875" style="142" customWidth="1"/>
    <col min="7826" max="7826" width="16.5703125" style="142" bestFit="1" customWidth="1"/>
    <col min="7827" max="7827" width="9.140625" style="142" customWidth="1"/>
    <col min="7828" max="8079" width="9.140625" style="142"/>
    <col min="8080" max="8080" width="9.140625" style="142" bestFit="1" customWidth="1"/>
    <col min="8081" max="8081" width="101.85546875" style="142" customWidth="1"/>
    <col min="8082" max="8082" width="16.5703125" style="142" bestFit="1" customWidth="1"/>
    <col min="8083" max="8083" width="9.140625" style="142" customWidth="1"/>
    <col min="8084" max="8335" width="9.140625" style="142"/>
    <col min="8336" max="8336" width="9.140625" style="142" bestFit="1" customWidth="1"/>
    <col min="8337" max="8337" width="101.85546875" style="142" customWidth="1"/>
    <col min="8338" max="8338" width="16.5703125" style="142" bestFit="1" customWidth="1"/>
    <col min="8339" max="8339" width="9.140625" style="142" customWidth="1"/>
    <col min="8340" max="8591" width="9.140625" style="142"/>
    <col min="8592" max="8592" width="9.140625" style="142" bestFit="1" customWidth="1"/>
    <col min="8593" max="8593" width="101.85546875" style="142" customWidth="1"/>
    <col min="8594" max="8594" width="16.5703125" style="142" bestFit="1" customWidth="1"/>
    <col min="8595" max="8595" width="9.140625" style="142" customWidth="1"/>
    <col min="8596" max="8847" width="9.140625" style="142"/>
    <col min="8848" max="8848" width="9.140625" style="142" bestFit="1" customWidth="1"/>
    <col min="8849" max="8849" width="101.85546875" style="142" customWidth="1"/>
    <col min="8850" max="8850" width="16.5703125" style="142" bestFit="1" customWidth="1"/>
    <col min="8851" max="8851" width="9.140625" style="142" customWidth="1"/>
    <col min="8852" max="9103" width="9.140625" style="142"/>
    <col min="9104" max="9104" width="9.140625" style="142" bestFit="1" customWidth="1"/>
    <col min="9105" max="9105" width="101.85546875" style="142" customWidth="1"/>
    <col min="9106" max="9106" width="16.5703125" style="142" bestFit="1" customWidth="1"/>
    <col min="9107" max="9107" width="9.140625" style="142" customWidth="1"/>
    <col min="9108" max="9359" width="9.140625" style="142"/>
    <col min="9360" max="9360" width="9.140625" style="142" bestFit="1" customWidth="1"/>
    <col min="9361" max="9361" width="101.85546875" style="142" customWidth="1"/>
    <col min="9362" max="9362" width="16.5703125" style="142" bestFit="1" customWidth="1"/>
    <col min="9363" max="9363" width="9.140625" style="142" customWidth="1"/>
    <col min="9364" max="9615" width="9.140625" style="142"/>
    <col min="9616" max="9616" width="9.140625" style="142" bestFit="1" customWidth="1"/>
    <col min="9617" max="9617" width="101.85546875" style="142" customWidth="1"/>
    <col min="9618" max="9618" width="16.5703125" style="142" bestFit="1" customWidth="1"/>
    <col min="9619" max="9619" width="9.140625" style="142" customWidth="1"/>
    <col min="9620" max="9871" width="9.140625" style="142"/>
    <col min="9872" max="9872" width="9.140625" style="142" bestFit="1" customWidth="1"/>
    <col min="9873" max="9873" width="101.85546875" style="142" customWidth="1"/>
    <col min="9874" max="9874" width="16.5703125" style="142" bestFit="1" customWidth="1"/>
    <col min="9875" max="9875" width="9.140625" style="142" customWidth="1"/>
    <col min="9876" max="10127" width="9.140625" style="142"/>
    <col min="10128" max="10128" width="9.140625" style="142" bestFit="1" customWidth="1"/>
    <col min="10129" max="10129" width="101.85546875" style="142" customWidth="1"/>
    <col min="10130" max="10130" width="16.5703125" style="142" bestFit="1" customWidth="1"/>
    <col min="10131" max="10131" width="9.140625" style="142" customWidth="1"/>
    <col min="10132" max="10383" width="9.140625" style="142"/>
    <col min="10384" max="10384" width="9.140625" style="142" bestFit="1" customWidth="1"/>
    <col min="10385" max="10385" width="101.85546875" style="142" customWidth="1"/>
    <col min="10386" max="10386" width="16.5703125" style="142" bestFit="1" customWidth="1"/>
    <col min="10387" max="10387" width="9.140625" style="142" customWidth="1"/>
    <col min="10388" max="10639" width="9.140625" style="142"/>
    <col min="10640" max="10640" width="9.140625" style="142" bestFit="1" customWidth="1"/>
    <col min="10641" max="10641" width="101.85546875" style="142" customWidth="1"/>
    <col min="10642" max="10642" width="16.5703125" style="142" bestFit="1" customWidth="1"/>
    <col min="10643" max="10643" width="9.140625" style="142" customWidth="1"/>
    <col min="10644" max="10895" width="9.140625" style="142"/>
    <col min="10896" max="10896" width="9.140625" style="142" bestFit="1" customWidth="1"/>
    <col min="10897" max="10897" width="101.85546875" style="142" customWidth="1"/>
    <col min="10898" max="10898" width="16.5703125" style="142" bestFit="1" customWidth="1"/>
    <col min="10899" max="10899" width="9.140625" style="142" customWidth="1"/>
    <col min="10900" max="11151" width="9.140625" style="142"/>
    <col min="11152" max="11152" width="9.140625" style="142" bestFit="1" customWidth="1"/>
    <col min="11153" max="11153" width="101.85546875" style="142" customWidth="1"/>
    <col min="11154" max="11154" width="16.5703125" style="142" bestFit="1" customWidth="1"/>
    <col min="11155" max="11155" width="9.140625" style="142" customWidth="1"/>
    <col min="11156" max="11407" width="9.140625" style="142"/>
    <col min="11408" max="11408" width="9.140625" style="142" bestFit="1" customWidth="1"/>
    <col min="11409" max="11409" width="101.85546875" style="142" customWidth="1"/>
    <col min="11410" max="11410" width="16.5703125" style="142" bestFit="1" customWidth="1"/>
    <col min="11411" max="11411" width="9.140625" style="142" customWidth="1"/>
    <col min="11412" max="11663" width="9.140625" style="142"/>
    <col min="11664" max="11664" width="9.140625" style="142" bestFit="1" customWidth="1"/>
    <col min="11665" max="11665" width="101.85546875" style="142" customWidth="1"/>
    <col min="11666" max="11666" width="16.5703125" style="142" bestFit="1" customWidth="1"/>
    <col min="11667" max="11667" width="9.140625" style="142" customWidth="1"/>
    <col min="11668" max="11919" width="9.140625" style="142"/>
    <col min="11920" max="11920" width="9.140625" style="142" bestFit="1" customWidth="1"/>
    <col min="11921" max="11921" width="101.85546875" style="142" customWidth="1"/>
    <col min="11922" max="11922" width="16.5703125" style="142" bestFit="1" customWidth="1"/>
    <col min="11923" max="11923" width="9.140625" style="142" customWidth="1"/>
    <col min="11924" max="12175" width="9.140625" style="142"/>
    <col min="12176" max="12176" width="9.140625" style="142" bestFit="1" customWidth="1"/>
    <col min="12177" max="12177" width="101.85546875" style="142" customWidth="1"/>
    <col min="12178" max="12178" width="16.5703125" style="142" bestFit="1" customWidth="1"/>
    <col min="12179" max="12179" width="9.140625" style="142" customWidth="1"/>
    <col min="12180" max="12431" width="9.140625" style="142"/>
    <col min="12432" max="12432" width="9.140625" style="142" bestFit="1" customWidth="1"/>
    <col min="12433" max="12433" width="101.85546875" style="142" customWidth="1"/>
    <col min="12434" max="12434" width="16.5703125" style="142" bestFit="1" customWidth="1"/>
    <col min="12435" max="12435" width="9.140625" style="142" customWidth="1"/>
    <col min="12436" max="12687" width="9.140625" style="142"/>
    <col min="12688" max="12688" width="9.140625" style="142" bestFit="1" customWidth="1"/>
    <col min="12689" max="12689" width="101.85546875" style="142" customWidth="1"/>
    <col min="12690" max="12690" width="16.5703125" style="142" bestFit="1" customWidth="1"/>
    <col min="12691" max="12691" width="9.140625" style="142" customWidth="1"/>
    <col min="12692" max="12943" width="9.140625" style="142"/>
    <col min="12944" max="12944" width="9.140625" style="142" bestFit="1" customWidth="1"/>
    <col min="12945" max="12945" width="101.85546875" style="142" customWidth="1"/>
    <col min="12946" max="12946" width="16.5703125" style="142" bestFit="1" customWidth="1"/>
    <col min="12947" max="12947" width="9.140625" style="142" customWidth="1"/>
    <col min="12948" max="13199" width="9.140625" style="142"/>
    <col min="13200" max="13200" width="9.140625" style="142" bestFit="1" customWidth="1"/>
    <col min="13201" max="13201" width="101.85546875" style="142" customWidth="1"/>
    <col min="13202" max="13202" width="16.5703125" style="142" bestFit="1" customWidth="1"/>
    <col min="13203" max="13203" width="9.140625" style="142" customWidth="1"/>
    <col min="13204" max="13455" width="9.140625" style="142"/>
    <col min="13456" max="13456" width="9.140625" style="142" bestFit="1" customWidth="1"/>
    <col min="13457" max="13457" width="101.85546875" style="142" customWidth="1"/>
    <col min="13458" max="13458" width="16.5703125" style="142" bestFit="1" customWidth="1"/>
    <col min="13459" max="13459" width="9.140625" style="142" customWidth="1"/>
    <col min="13460" max="13711" width="9.140625" style="142"/>
    <col min="13712" max="13712" width="9.140625" style="142" bestFit="1" customWidth="1"/>
    <col min="13713" max="13713" width="101.85546875" style="142" customWidth="1"/>
    <col min="13714" max="13714" width="16.5703125" style="142" bestFit="1" customWidth="1"/>
    <col min="13715" max="13715" width="9.140625" style="142" customWidth="1"/>
    <col min="13716" max="13967" width="9.140625" style="142"/>
    <col min="13968" max="13968" width="9.140625" style="142" bestFit="1" customWidth="1"/>
    <col min="13969" max="13969" width="101.85546875" style="142" customWidth="1"/>
    <col min="13970" max="13970" width="16.5703125" style="142" bestFit="1" customWidth="1"/>
    <col min="13971" max="13971" width="9.140625" style="142" customWidth="1"/>
    <col min="13972" max="14223" width="9.140625" style="142"/>
    <col min="14224" max="14224" width="9.140625" style="142" bestFit="1" customWidth="1"/>
    <col min="14225" max="14225" width="101.85546875" style="142" customWidth="1"/>
    <col min="14226" max="14226" width="16.5703125" style="142" bestFit="1" customWidth="1"/>
    <col min="14227" max="14227" width="9.140625" style="142" customWidth="1"/>
    <col min="14228" max="14479" width="9.140625" style="142"/>
    <col min="14480" max="14480" width="9.140625" style="142" bestFit="1" customWidth="1"/>
    <col min="14481" max="14481" width="101.85546875" style="142" customWidth="1"/>
    <col min="14482" max="14482" width="16.5703125" style="142" bestFit="1" customWidth="1"/>
    <col min="14483" max="14483" width="9.140625" style="142" customWidth="1"/>
    <col min="14484" max="14735" width="9.140625" style="142"/>
    <col min="14736" max="14736" width="9.140625" style="142" bestFit="1" customWidth="1"/>
    <col min="14737" max="14737" width="101.85546875" style="142" customWidth="1"/>
    <col min="14738" max="14738" width="16.5703125" style="142" bestFit="1" customWidth="1"/>
    <col min="14739" max="14739" width="9.140625" style="142" customWidth="1"/>
    <col min="14740" max="14991" width="9.140625" style="142"/>
    <col min="14992" max="14992" width="9.140625" style="142" bestFit="1" customWidth="1"/>
    <col min="14993" max="14993" width="101.85546875" style="142" customWidth="1"/>
    <col min="14994" max="14994" width="16.5703125" style="142" bestFit="1" customWidth="1"/>
    <col min="14995" max="14995" width="9.140625" style="142" customWidth="1"/>
    <col min="14996" max="15247" width="9.140625" style="142"/>
    <col min="15248" max="15248" width="9.140625" style="142" bestFit="1" customWidth="1"/>
    <col min="15249" max="15249" width="101.85546875" style="142" customWidth="1"/>
    <col min="15250" max="15250" width="16.5703125" style="142" bestFit="1" customWidth="1"/>
    <col min="15251" max="15251" width="9.140625" style="142" customWidth="1"/>
    <col min="15252" max="15503" width="9.140625" style="142"/>
    <col min="15504" max="15504" width="9.140625" style="142" bestFit="1" customWidth="1"/>
    <col min="15505" max="15505" width="101.85546875" style="142" customWidth="1"/>
    <col min="15506" max="15506" width="16.5703125" style="142" bestFit="1" customWidth="1"/>
    <col min="15507" max="15507" width="9.140625" style="142" customWidth="1"/>
    <col min="15508" max="15759" width="9.140625" style="142"/>
    <col min="15760" max="15760" width="9.140625" style="142" bestFit="1" customWidth="1"/>
    <col min="15761" max="15761" width="101.85546875" style="142" customWidth="1"/>
    <col min="15762" max="15762" width="16.5703125" style="142" bestFit="1" customWidth="1"/>
    <col min="15763" max="15763" width="9.140625" style="142" customWidth="1"/>
    <col min="15764" max="16015" width="9.140625" style="142"/>
    <col min="16016" max="16016" width="9.140625" style="142" bestFit="1" customWidth="1"/>
    <col min="16017" max="16017" width="101.85546875" style="142" customWidth="1"/>
    <col min="16018" max="16018" width="16.5703125" style="142" bestFit="1" customWidth="1"/>
    <col min="16019" max="16019" width="9.140625" style="142" customWidth="1"/>
    <col min="16020" max="16384" width="9.140625" style="142"/>
  </cols>
  <sheetData>
    <row r="1" spans="1:6" x14ac:dyDescent="0.2">
      <c r="A1" s="139" t="s">
        <v>757</v>
      </c>
      <c r="B1" s="140"/>
    </row>
    <row r="2" spans="1:6" x14ac:dyDescent="0.2">
      <c r="C2" s="147"/>
      <c r="D2" s="147"/>
      <c r="E2" s="147"/>
    </row>
    <row r="3" spans="1:6" ht="186.75" customHeight="1" x14ac:dyDescent="0.2">
      <c r="A3" s="148" t="s">
        <v>43</v>
      </c>
      <c r="B3" s="149" t="s">
        <v>534</v>
      </c>
      <c r="C3" s="65" t="s">
        <v>763</v>
      </c>
      <c r="D3" s="65" t="s">
        <v>764</v>
      </c>
      <c r="E3" s="65" t="s">
        <v>750</v>
      </c>
      <c r="F3" s="65" t="s">
        <v>765</v>
      </c>
    </row>
    <row r="4" spans="1:6" x14ac:dyDescent="0.2">
      <c r="A4" s="150">
        <v>1</v>
      </c>
      <c r="B4" s="150">
        <v>2</v>
      </c>
      <c r="C4" s="66">
        <v>3</v>
      </c>
      <c r="D4" s="66">
        <v>4</v>
      </c>
      <c r="E4" s="66">
        <v>5</v>
      </c>
      <c r="F4" s="66" t="s">
        <v>762</v>
      </c>
    </row>
    <row r="5" spans="1:6" s="139" customFormat="1" ht="25.5" x14ac:dyDescent="0.2">
      <c r="A5" s="151"/>
      <c r="B5" s="140" t="s">
        <v>535</v>
      </c>
      <c r="C5" s="141">
        <f t="shared" ref="C5:E5" si="0">C6+C13+C21+C19</f>
        <v>4659663900</v>
      </c>
      <c r="D5" s="141">
        <f t="shared" si="0"/>
        <v>4728405000</v>
      </c>
      <c r="E5" s="141">
        <f t="shared" si="0"/>
        <v>194480100</v>
      </c>
      <c r="F5" s="153">
        <f t="shared" ref="F5:F11" si="1">D5/C5*100</f>
        <v>101.47523730198654</v>
      </c>
    </row>
    <row r="6" spans="1:6" s="139" customFormat="1" ht="25.5" x14ac:dyDescent="0.2">
      <c r="A6" s="140">
        <v>710000</v>
      </c>
      <c r="B6" s="140" t="s">
        <v>536</v>
      </c>
      <c r="C6" s="141">
        <f t="shared" ref="C6:E6" si="2">SUM(C7:C12)</f>
        <v>4249276800</v>
      </c>
      <c r="D6" s="141">
        <f t="shared" si="2"/>
        <v>4402648200</v>
      </c>
      <c r="E6" s="141">
        <f t="shared" si="2"/>
        <v>157900000</v>
      </c>
      <c r="F6" s="153">
        <f t="shared" si="1"/>
        <v>103.60935300802245</v>
      </c>
    </row>
    <row r="7" spans="1:6" x14ac:dyDescent="0.2">
      <c r="A7" s="154">
        <v>711000</v>
      </c>
      <c r="B7" s="155" t="s">
        <v>3</v>
      </c>
      <c r="C7" s="146">
        <f>C78</f>
        <v>724302400</v>
      </c>
      <c r="D7" s="146">
        <f>D78</f>
        <v>769666800</v>
      </c>
      <c r="E7" s="146">
        <f>E78</f>
        <v>0</v>
      </c>
      <c r="F7" s="143">
        <f t="shared" si="1"/>
        <v>106.26318510058783</v>
      </c>
    </row>
    <row r="8" spans="1:6" x14ac:dyDescent="0.2">
      <c r="A8" s="154">
        <v>712000</v>
      </c>
      <c r="B8" s="155" t="s">
        <v>6</v>
      </c>
      <c r="C8" s="146">
        <f>C81</f>
        <v>1496265400</v>
      </c>
      <c r="D8" s="146">
        <f>D81</f>
        <v>1524113300</v>
      </c>
      <c r="E8" s="146">
        <f>E81</f>
        <v>0</v>
      </c>
      <c r="F8" s="143">
        <f t="shared" si="1"/>
        <v>101.86116045990237</v>
      </c>
    </row>
    <row r="9" spans="1:6" x14ac:dyDescent="0.2">
      <c r="A9" s="154">
        <v>714000</v>
      </c>
      <c r="B9" s="155" t="s">
        <v>8</v>
      </c>
      <c r="C9" s="146">
        <f>C83</f>
        <v>20422100</v>
      </c>
      <c r="D9" s="146">
        <f>D83</f>
        <v>20339900</v>
      </c>
      <c r="E9" s="146">
        <f>E83</f>
        <v>0</v>
      </c>
      <c r="F9" s="143">
        <f t="shared" si="1"/>
        <v>99.597494870752769</v>
      </c>
    </row>
    <row r="10" spans="1:6" x14ac:dyDescent="0.2">
      <c r="A10" s="154">
        <v>715000</v>
      </c>
      <c r="B10" s="155" t="s">
        <v>9</v>
      </c>
      <c r="C10" s="146">
        <f>C85</f>
        <v>75000</v>
      </c>
      <c r="D10" s="146">
        <f>D85</f>
        <v>222900</v>
      </c>
      <c r="E10" s="146">
        <f>E85</f>
        <v>0</v>
      </c>
      <c r="F10" s="143">
        <f t="shared" si="1"/>
        <v>297.2</v>
      </c>
    </row>
    <row r="11" spans="1:6" x14ac:dyDescent="0.2">
      <c r="A11" s="154">
        <v>717000</v>
      </c>
      <c r="B11" s="155" t="s">
        <v>10</v>
      </c>
      <c r="C11" s="146">
        <f>C87</f>
        <v>2008211900</v>
      </c>
      <c r="D11" s="146">
        <f>D87</f>
        <v>2088305300</v>
      </c>
      <c r="E11" s="146">
        <f>E87</f>
        <v>157900000</v>
      </c>
      <c r="F11" s="143">
        <f t="shared" si="1"/>
        <v>103.98829426317013</v>
      </c>
    </row>
    <row r="12" spans="1:6" x14ac:dyDescent="0.2">
      <c r="A12" s="154">
        <v>719000</v>
      </c>
      <c r="B12" s="155" t="s">
        <v>712</v>
      </c>
      <c r="C12" s="146">
        <f>C89</f>
        <v>0</v>
      </c>
      <c r="D12" s="146">
        <f>D89</f>
        <v>0</v>
      </c>
      <c r="E12" s="146">
        <f>E89</f>
        <v>0</v>
      </c>
      <c r="F12" s="143">
        <v>0</v>
      </c>
    </row>
    <row r="13" spans="1:6" s="139" customFormat="1" ht="25.5" x14ac:dyDescent="0.2">
      <c r="A13" s="140">
        <v>720000</v>
      </c>
      <c r="B13" s="140" t="s">
        <v>537</v>
      </c>
      <c r="C13" s="141">
        <f t="shared" ref="C13:E13" si="3">SUM(C14:C18)</f>
        <v>404087100</v>
      </c>
      <c r="D13" s="141">
        <f t="shared" si="3"/>
        <v>319186800</v>
      </c>
      <c r="E13" s="141">
        <f t="shared" si="3"/>
        <v>32035900</v>
      </c>
      <c r="F13" s="153">
        <f t="shared" ref="F13:F18" si="4">D13/C13*100</f>
        <v>78.989603973994718</v>
      </c>
    </row>
    <row r="14" spans="1:6" ht="52.5" x14ac:dyDescent="0.2">
      <c r="A14" s="154">
        <v>721000</v>
      </c>
      <c r="B14" s="155" t="s">
        <v>538</v>
      </c>
      <c r="C14" s="146">
        <f>C92</f>
        <v>124941800</v>
      </c>
      <c r="D14" s="146">
        <f>D92</f>
        <v>37625100</v>
      </c>
      <c r="E14" s="146">
        <f>E92</f>
        <v>858000</v>
      </c>
      <c r="F14" s="143">
        <f t="shared" si="4"/>
        <v>30.114101125484027</v>
      </c>
    </row>
    <row r="15" spans="1:6" x14ac:dyDescent="0.2">
      <c r="A15" s="154">
        <v>722000</v>
      </c>
      <c r="B15" s="155" t="s">
        <v>539</v>
      </c>
      <c r="C15" s="146">
        <f>C99</f>
        <v>234096000</v>
      </c>
      <c r="D15" s="146">
        <f>D99</f>
        <v>239532100</v>
      </c>
      <c r="E15" s="146">
        <f>E99</f>
        <v>30632900</v>
      </c>
      <c r="F15" s="143">
        <f t="shared" si="4"/>
        <v>102.3221669742328</v>
      </c>
    </row>
    <row r="16" spans="1:6" x14ac:dyDescent="0.2">
      <c r="A16" s="154">
        <v>723000</v>
      </c>
      <c r="B16" s="155" t="s">
        <v>20</v>
      </c>
      <c r="C16" s="146">
        <f>C104</f>
        <v>37975200</v>
      </c>
      <c r="D16" s="146">
        <f>D104</f>
        <v>35888700</v>
      </c>
      <c r="E16" s="146">
        <f>E104</f>
        <v>25000</v>
      </c>
      <c r="F16" s="143">
        <f t="shared" si="4"/>
        <v>94.505624723503757</v>
      </c>
    </row>
    <row r="17" spans="1:6" ht="63.75" customHeight="1" x14ac:dyDescent="0.2">
      <c r="A17" s="154">
        <v>728000</v>
      </c>
      <c r="B17" s="155" t="s">
        <v>540</v>
      </c>
      <c r="C17" s="146">
        <f>C106</f>
        <v>3295200</v>
      </c>
      <c r="D17" s="146">
        <f>D106</f>
        <v>2761800</v>
      </c>
      <c r="E17" s="146">
        <f>E106</f>
        <v>325400</v>
      </c>
      <c r="F17" s="143">
        <f t="shared" si="4"/>
        <v>83.812818645302258</v>
      </c>
    </row>
    <row r="18" spans="1:6" x14ac:dyDescent="0.2">
      <c r="A18" s="154">
        <v>729000</v>
      </c>
      <c r="B18" s="155" t="s">
        <v>22</v>
      </c>
      <c r="C18" s="146">
        <f>C109</f>
        <v>3778900</v>
      </c>
      <c r="D18" s="146">
        <f>D109</f>
        <v>3379100</v>
      </c>
      <c r="E18" s="146">
        <f>E109</f>
        <v>194600</v>
      </c>
      <c r="F18" s="143">
        <f t="shared" si="4"/>
        <v>89.420201645981635</v>
      </c>
    </row>
    <row r="19" spans="1:6" s="139" customFormat="1" ht="25.5" x14ac:dyDescent="0.2">
      <c r="A19" s="140">
        <v>730000</v>
      </c>
      <c r="B19" s="140" t="s">
        <v>119</v>
      </c>
      <c r="C19" s="141">
        <f t="shared" ref="C19:E19" si="5">C20</f>
        <v>0</v>
      </c>
      <c r="D19" s="141">
        <f t="shared" si="5"/>
        <v>700</v>
      </c>
      <c r="E19" s="141">
        <f t="shared" si="5"/>
        <v>0</v>
      </c>
      <c r="F19" s="153">
        <v>0</v>
      </c>
    </row>
    <row r="20" spans="1:6" x14ac:dyDescent="0.2">
      <c r="A20" s="154">
        <v>731000</v>
      </c>
      <c r="B20" s="155" t="s">
        <v>119</v>
      </c>
      <c r="C20" s="146">
        <f>C111</f>
        <v>0</v>
      </c>
      <c r="D20" s="146">
        <f>D111</f>
        <v>700</v>
      </c>
      <c r="E20" s="146">
        <f>E111</f>
        <v>0</v>
      </c>
      <c r="F20" s="143">
        <v>0</v>
      </c>
    </row>
    <row r="21" spans="1:6" s="139" customFormat="1" ht="25.5" x14ac:dyDescent="0.2">
      <c r="A21" s="140">
        <v>780000</v>
      </c>
      <c r="B21" s="140" t="s">
        <v>541</v>
      </c>
      <c r="C21" s="141">
        <f t="shared" ref="C21:E21" si="6">SUM(C22:C23)</f>
        <v>6300000</v>
      </c>
      <c r="D21" s="141">
        <f t="shared" si="6"/>
        <v>6569300</v>
      </c>
      <c r="E21" s="141">
        <f t="shared" si="6"/>
        <v>4544200</v>
      </c>
      <c r="F21" s="153">
        <f>D21/C21*100</f>
        <v>104.27460317460317</v>
      </c>
    </row>
    <row r="22" spans="1:6" x14ac:dyDescent="0.2">
      <c r="A22" s="154">
        <v>787000</v>
      </c>
      <c r="B22" s="155" t="s">
        <v>25</v>
      </c>
      <c r="C22" s="146">
        <f>C116</f>
        <v>200000</v>
      </c>
      <c r="D22" s="146">
        <f>D116</f>
        <v>800000</v>
      </c>
      <c r="E22" s="146">
        <f>E116</f>
        <v>855200</v>
      </c>
    </row>
    <row r="23" spans="1:6" x14ac:dyDescent="0.2">
      <c r="A23" s="154">
        <v>788000</v>
      </c>
      <c r="B23" s="155" t="s">
        <v>31</v>
      </c>
      <c r="C23" s="146">
        <f>C122</f>
        <v>6100000</v>
      </c>
      <c r="D23" s="146">
        <f>D122</f>
        <v>5769300</v>
      </c>
      <c r="E23" s="146">
        <f>E122</f>
        <v>3689000</v>
      </c>
      <c r="F23" s="143">
        <f t="shared" ref="F23:F40" si="7">D23/C23*100</f>
        <v>94.578688524590163</v>
      </c>
    </row>
    <row r="24" spans="1:6" s="139" customFormat="1" ht="25.5" x14ac:dyDescent="0.2">
      <c r="A24" s="151"/>
      <c r="B24" s="140" t="s">
        <v>542</v>
      </c>
      <c r="C24" s="141">
        <f t="shared" ref="C24:E24" si="8">C25+C35+C38</f>
        <v>4697802300.3909817</v>
      </c>
      <c r="D24" s="141">
        <f t="shared" si="8"/>
        <v>4711829899.999445</v>
      </c>
      <c r="E24" s="141">
        <f t="shared" si="8"/>
        <v>193758100</v>
      </c>
      <c r="F24" s="153">
        <f t="shared" si="7"/>
        <v>100.29859918982321</v>
      </c>
    </row>
    <row r="25" spans="1:6" s="139" customFormat="1" ht="25.5" x14ac:dyDescent="0.2">
      <c r="A25" s="140">
        <v>410000</v>
      </c>
      <c r="B25" s="140" t="s">
        <v>543</v>
      </c>
      <c r="C25" s="141">
        <f t="shared" ref="C25:E25" si="9">SUM(C26:C34)</f>
        <v>4272204400.3966665</v>
      </c>
      <c r="D25" s="141">
        <f t="shared" si="9"/>
        <v>4312691399.999445</v>
      </c>
      <c r="E25" s="141">
        <f t="shared" si="9"/>
        <v>193620100</v>
      </c>
      <c r="F25" s="153">
        <f t="shared" si="7"/>
        <v>100.94768404805301</v>
      </c>
    </row>
    <row r="26" spans="1:6" x14ac:dyDescent="0.2">
      <c r="A26" s="154">
        <v>411000</v>
      </c>
      <c r="B26" s="155" t="s">
        <v>45</v>
      </c>
      <c r="C26" s="146">
        <f>C147</f>
        <v>1163750699.9966667</v>
      </c>
      <c r="D26" s="146">
        <f>D147</f>
        <v>1155891699.9994445</v>
      </c>
      <c r="E26" s="146">
        <f>E147</f>
        <v>9314400</v>
      </c>
      <c r="F26" s="143">
        <f t="shared" si="7"/>
        <v>99.324683542854615</v>
      </c>
    </row>
    <row r="27" spans="1:6" x14ac:dyDescent="0.2">
      <c r="A27" s="154">
        <v>412000</v>
      </c>
      <c r="B27" s="155" t="s">
        <v>50</v>
      </c>
      <c r="C27" s="146">
        <f>C152</f>
        <v>200259400</v>
      </c>
      <c r="D27" s="146">
        <f>D152</f>
        <v>214398200</v>
      </c>
      <c r="E27" s="146">
        <f>E152</f>
        <v>25169300</v>
      </c>
      <c r="F27" s="143">
        <f t="shared" si="7"/>
        <v>107.06024286500408</v>
      </c>
    </row>
    <row r="28" spans="1:6" x14ac:dyDescent="0.2">
      <c r="A28" s="154">
        <v>413000</v>
      </c>
      <c r="B28" s="155" t="s">
        <v>97</v>
      </c>
      <c r="C28" s="146">
        <f>C162</f>
        <v>223596400</v>
      </c>
      <c r="D28" s="146">
        <f>D162</f>
        <v>210682400</v>
      </c>
      <c r="E28" s="146">
        <f>E162</f>
        <v>41000</v>
      </c>
      <c r="F28" s="143">
        <f t="shared" si="7"/>
        <v>94.224415062138746</v>
      </c>
    </row>
    <row r="29" spans="1:6" x14ac:dyDescent="0.2">
      <c r="A29" s="154">
        <v>414000</v>
      </c>
      <c r="B29" s="155" t="s">
        <v>107</v>
      </c>
      <c r="C29" s="146">
        <f>C169</f>
        <v>236525000</v>
      </c>
      <c r="D29" s="146">
        <f>D169</f>
        <v>244970000</v>
      </c>
      <c r="E29" s="146">
        <f>E169</f>
        <v>0</v>
      </c>
      <c r="F29" s="143">
        <f t="shared" si="7"/>
        <v>103.57044709861536</v>
      </c>
    </row>
    <row r="30" spans="1:6" x14ac:dyDescent="0.2">
      <c r="A30" s="154">
        <v>415000</v>
      </c>
      <c r="B30" s="155" t="s">
        <v>119</v>
      </c>
      <c r="C30" s="146">
        <f>C171</f>
        <v>142898900.40000001</v>
      </c>
      <c r="D30" s="146">
        <f>D171</f>
        <v>164451900</v>
      </c>
      <c r="E30" s="146">
        <f>E171</f>
        <v>158826100</v>
      </c>
      <c r="F30" s="143">
        <f t="shared" si="7"/>
        <v>115.08269100718707</v>
      </c>
    </row>
    <row r="31" spans="1:6" ht="52.5" x14ac:dyDescent="0.2">
      <c r="A31" s="154">
        <v>416000</v>
      </c>
      <c r="B31" s="155" t="s">
        <v>169</v>
      </c>
      <c r="C31" s="146">
        <f>C174</f>
        <v>512470900</v>
      </c>
      <c r="D31" s="146">
        <f>D174</f>
        <v>518474000</v>
      </c>
      <c r="E31" s="146">
        <f>E174</f>
        <v>0</v>
      </c>
      <c r="F31" s="143">
        <f t="shared" si="7"/>
        <v>101.17140309820518</v>
      </c>
    </row>
    <row r="32" spans="1:6" ht="52.5" x14ac:dyDescent="0.2">
      <c r="A32" s="154">
        <v>417000</v>
      </c>
      <c r="B32" s="155" t="s">
        <v>196</v>
      </c>
      <c r="C32" s="146">
        <f>C177</f>
        <v>1785000000</v>
      </c>
      <c r="D32" s="146">
        <f>D177</f>
        <v>1796600000</v>
      </c>
      <c r="E32" s="146">
        <f>E177</f>
        <v>0</v>
      </c>
      <c r="F32" s="143">
        <f t="shared" si="7"/>
        <v>100.64985994397759</v>
      </c>
    </row>
    <row r="33" spans="1:8" ht="52.5" x14ac:dyDescent="0.2">
      <c r="A33" s="154">
        <v>418000</v>
      </c>
      <c r="B33" s="155" t="s">
        <v>198</v>
      </c>
      <c r="C33" s="146">
        <f>+C179</f>
        <v>253300</v>
      </c>
      <c r="D33" s="146">
        <f>+D179</f>
        <v>244000</v>
      </c>
      <c r="E33" s="146">
        <f>+E179</f>
        <v>222800</v>
      </c>
      <c r="F33" s="143">
        <f t="shared" si="7"/>
        <v>96.328464271614692</v>
      </c>
    </row>
    <row r="34" spans="1:8" x14ac:dyDescent="0.2">
      <c r="A34" s="154">
        <v>419000</v>
      </c>
      <c r="B34" s="155" t="s">
        <v>201</v>
      </c>
      <c r="C34" s="146">
        <f>C184</f>
        <v>7449800</v>
      </c>
      <c r="D34" s="146">
        <f>D184</f>
        <v>6979200</v>
      </c>
      <c r="E34" s="146">
        <f>E184</f>
        <v>46500</v>
      </c>
      <c r="F34" s="143">
        <f t="shared" si="7"/>
        <v>93.683051894010589</v>
      </c>
    </row>
    <row r="35" spans="1:8" s="139" customFormat="1" ht="25.5" x14ac:dyDescent="0.2">
      <c r="A35" s="140">
        <v>480000</v>
      </c>
      <c r="B35" s="140" t="s">
        <v>544</v>
      </c>
      <c r="C35" s="141">
        <f t="shared" ref="C35:E35" si="10">SUM(C36:C37)</f>
        <v>415952599.99431527</v>
      </c>
      <c r="D35" s="141">
        <f t="shared" si="10"/>
        <v>396355500</v>
      </c>
      <c r="E35" s="141">
        <f t="shared" si="10"/>
        <v>138000</v>
      </c>
      <c r="F35" s="153">
        <f t="shared" si="7"/>
        <v>95.288621829847173</v>
      </c>
    </row>
    <row r="36" spans="1:8" x14ac:dyDescent="0.2">
      <c r="A36" s="154">
        <v>487000</v>
      </c>
      <c r="B36" s="155" t="s">
        <v>25</v>
      </c>
      <c r="C36" s="146">
        <f>C187</f>
        <v>358266800</v>
      </c>
      <c r="D36" s="146">
        <f>D187</f>
        <v>297862800</v>
      </c>
      <c r="E36" s="146">
        <f>E187</f>
        <v>0</v>
      </c>
      <c r="F36" s="143">
        <f t="shared" si="7"/>
        <v>83.139939285471058</v>
      </c>
    </row>
    <row r="37" spans="1:8" x14ac:dyDescent="0.2">
      <c r="A37" s="154">
        <v>488000</v>
      </c>
      <c r="B37" s="155" t="s">
        <v>31</v>
      </c>
      <c r="C37" s="146">
        <f>C192</f>
        <v>57685799.994315296</v>
      </c>
      <c r="D37" s="146">
        <f>D192</f>
        <v>98492700</v>
      </c>
      <c r="E37" s="146">
        <f>E192</f>
        <v>138000</v>
      </c>
      <c r="F37" s="143">
        <f t="shared" si="7"/>
        <v>170.73993948199742</v>
      </c>
    </row>
    <row r="38" spans="1:8" s="139" customFormat="1" ht="25.5" x14ac:dyDescent="0.2">
      <c r="A38" s="140" t="s">
        <v>545</v>
      </c>
      <c r="B38" s="140" t="s">
        <v>288</v>
      </c>
      <c r="C38" s="141">
        <f>C194</f>
        <v>9645300</v>
      </c>
      <c r="D38" s="141">
        <f>D194</f>
        <v>2783000</v>
      </c>
      <c r="E38" s="141">
        <f>E194</f>
        <v>0</v>
      </c>
      <c r="F38" s="153">
        <f t="shared" si="7"/>
        <v>28.853431204835516</v>
      </c>
    </row>
    <row r="39" spans="1:8" s="139" customFormat="1" ht="25.5" x14ac:dyDescent="0.2">
      <c r="A39" s="151"/>
      <c r="B39" s="140" t="s">
        <v>546</v>
      </c>
      <c r="C39" s="141">
        <f t="shared" ref="C39:E39" si="11">C5-C24</f>
        <v>-38138400.390981674</v>
      </c>
      <c r="D39" s="141">
        <f t="shared" si="11"/>
        <v>16575100.000555038</v>
      </c>
      <c r="E39" s="141">
        <f t="shared" si="11"/>
        <v>722000</v>
      </c>
      <c r="F39" s="153">
        <f t="shared" si="7"/>
        <v>-43.460396426260282</v>
      </c>
    </row>
    <row r="40" spans="1:8" s="139" customFormat="1" ht="51" x14ac:dyDescent="0.2">
      <c r="A40" s="151"/>
      <c r="B40" s="140" t="s">
        <v>682</v>
      </c>
      <c r="C40" s="141">
        <f t="shared" ref="C40:E40" si="12">C41+C42-C43-C44</f>
        <v>-162600300</v>
      </c>
      <c r="D40" s="141">
        <f t="shared" si="12"/>
        <v>-123136400</v>
      </c>
      <c r="E40" s="141">
        <f t="shared" si="12"/>
        <v>-19911500</v>
      </c>
      <c r="F40" s="153">
        <f t="shared" si="7"/>
        <v>75.729503574101642</v>
      </c>
    </row>
    <row r="41" spans="1:8" x14ac:dyDescent="0.2">
      <c r="A41" s="154">
        <v>810000</v>
      </c>
      <c r="B41" s="155" t="s">
        <v>547</v>
      </c>
      <c r="C41" s="146">
        <f>C126</f>
        <v>0</v>
      </c>
      <c r="D41" s="146">
        <f>D126</f>
        <v>44439800</v>
      </c>
      <c r="E41" s="146">
        <f>E126</f>
        <v>5168000</v>
      </c>
      <c r="F41" s="143">
        <v>0</v>
      </c>
    </row>
    <row r="42" spans="1:8" ht="52.5" x14ac:dyDescent="0.2">
      <c r="A42" s="154">
        <v>880000</v>
      </c>
      <c r="B42" s="155" t="s">
        <v>683</v>
      </c>
      <c r="C42" s="146">
        <f>C135</f>
        <v>0</v>
      </c>
      <c r="D42" s="146">
        <f>D135</f>
        <v>121800</v>
      </c>
      <c r="E42" s="146">
        <f>E135</f>
        <v>673800</v>
      </c>
      <c r="F42" s="143">
        <v>0</v>
      </c>
    </row>
    <row r="43" spans="1:8" x14ac:dyDescent="0.2">
      <c r="A43" s="154">
        <v>510000</v>
      </c>
      <c r="B43" s="155" t="s">
        <v>684</v>
      </c>
      <c r="C43" s="146">
        <f>C198</f>
        <v>162070300</v>
      </c>
      <c r="D43" s="146">
        <f>D198</f>
        <v>167168000</v>
      </c>
      <c r="E43" s="146">
        <f>E198</f>
        <v>25753300</v>
      </c>
      <c r="F43" s="143">
        <f>D43/C43*100</f>
        <v>103.14536346264553</v>
      </c>
    </row>
    <row r="44" spans="1:8" ht="52.5" x14ac:dyDescent="0.2">
      <c r="A44" s="154">
        <v>580000</v>
      </c>
      <c r="B44" s="155" t="s">
        <v>678</v>
      </c>
      <c r="C44" s="146">
        <f>C219</f>
        <v>530000</v>
      </c>
      <c r="D44" s="146">
        <f>D219</f>
        <v>530000</v>
      </c>
      <c r="E44" s="146">
        <f>E219</f>
        <v>0</v>
      </c>
      <c r="F44" s="143">
        <f>D44/C44*100</f>
        <v>100</v>
      </c>
    </row>
    <row r="45" spans="1:8" s="159" customFormat="1" x14ac:dyDescent="0.2">
      <c r="A45" s="67"/>
      <c r="B45" s="156" t="s">
        <v>548</v>
      </c>
      <c r="C45" s="157">
        <f t="shared" ref="C45:E45" si="13">C39+C40</f>
        <v>-200738700.39098167</v>
      </c>
      <c r="D45" s="157">
        <f t="shared" si="13"/>
        <v>-106561299.99944496</v>
      </c>
      <c r="E45" s="157">
        <f t="shared" si="13"/>
        <v>-19189500</v>
      </c>
      <c r="F45" s="158">
        <f>D45/C45*100</f>
        <v>53.084581992358217</v>
      </c>
      <c r="H45" s="160"/>
    </row>
    <row r="46" spans="1:8" x14ac:dyDescent="0.2">
      <c r="A46" s="151"/>
      <c r="B46" s="140"/>
      <c r="C46" s="141"/>
      <c r="D46" s="141"/>
      <c r="E46" s="141"/>
      <c r="F46" s="153"/>
    </row>
    <row r="47" spans="1:8" s="159" customFormat="1" x14ac:dyDescent="0.2">
      <c r="A47" s="67"/>
      <c r="B47" s="156" t="s">
        <v>732</v>
      </c>
      <c r="C47" s="157">
        <f t="shared" ref="C47:E47" si="14">C48+C55+C62+C69</f>
        <v>200738700.00999999</v>
      </c>
      <c r="D47" s="157">
        <f t="shared" si="14"/>
        <v>106561300</v>
      </c>
      <c r="E47" s="157">
        <f t="shared" si="14"/>
        <v>19189500</v>
      </c>
      <c r="F47" s="158">
        <f>D47/C47*100</f>
        <v>53.084582093383858</v>
      </c>
    </row>
    <row r="48" spans="1:8" s="139" customFormat="1" ht="25.5" x14ac:dyDescent="0.2">
      <c r="A48" s="151"/>
      <c r="B48" s="140" t="s">
        <v>549</v>
      </c>
      <c r="C48" s="141">
        <f>C49-C52</f>
        <v>88049000</v>
      </c>
      <c r="D48" s="141">
        <f>D49-D52</f>
        <v>58493900</v>
      </c>
      <c r="E48" s="141">
        <f t="shared" ref="E48" si="15">E49-E52</f>
        <v>226300</v>
      </c>
      <c r="F48" s="153">
        <f>D48/C48*100</f>
        <v>66.433349612147779</v>
      </c>
    </row>
    <row r="49" spans="1:6" s="139" customFormat="1" ht="25.5" x14ac:dyDescent="0.2">
      <c r="A49" s="140">
        <v>910000</v>
      </c>
      <c r="B49" s="140" t="s">
        <v>550</v>
      </c>
      <c r="C49" s="141">
        <f t="shared" ref="C49:E49" si="16">SUM(C50:C51)</f>
        <v>88419000</v>
      </c>
      <c r="D49" s="141">
        <f t="shared" si="16"/>
        <v>85174800</v>
      </c>
      <c r="E49" s="141">
        <f t="shared" si="16"/>
        <v>226300</v>
      </c>
      <c r="F49" s="153">
        <f>D49/C49*100</f>
        <v>96.330879109693626</v>
      </c>
    </row>
    <row r="50" spans="1:6" x14ac:dyDescent="0.2">
      <c r="A50" s="154">
        <v>911000</v>
      </c>
      <c r="B50" s="155" t="s">
        <v>36</v>
      </c>
      <c r="C50" s="146">
        <f>C230</f>
        <v>82909900</v>
      </c>
      <c r="D50" s="146">
        <f>D230</f>
        <v>80646700</v>
      </c>
      <c r="E50" s="146">
        <f>E230</f>
        <v>226300</v>
      </c>
      <c r="F50" s="143">
        <f>D50/C50*100</f>
        <v>97.270289796514049</v>
      </c>
    </row>
    <row r="51" spans="1:6" ht="52.5" x14ac:dyDescent="0.2">
      <c r="A51" s="154">
        <v>918000</v>
      </c>
      <c r="B51" s="155" t="s">
        <v>551</v>
      </c>
      <c r="C51" s="146">
        <f>C234</f>
        <v>5509100</v>
      </c>
      <c r="D51" s="146">
        <f>D234</f>
        <v>4528100</v>
      </c>
      <c r="E51" s="146">
        <f>E234</f>
        <v>0</v>
      </c>
      <c r="F51" s="143">
        <f>D51/C51*100</f>
        <v>82.193098691256282</v>
      </c>
    </row>
    <row r="52" spans="1:6" s="139" customFormat="1" ht="25.5" x14ac:dyDescent="0.2">
      <c r="A52" s="140">
        <v>610000</v>
      </c>
      <c r="B52" s="140" t="s">
        <v>552</v>
      </c>
      <c r="C52" s="141">
        <f t="shared" ref="C52:E52" si="17">SUM(C53:C54)</f>
        <v>370000</v>
      </c>
      <c r="D52" s="141">
        <f t="shared" si="17"/>
        <v>26680900</v>
      </c>
      <c r="E52" s="141">
        <f t="shared" si="17"/>
        <v>0</v>
      </c>
      <c r="F52" s="153"/>
    </row>
    <row r="53" spans="1:6" x14ac:dyDescent="0.2">
      <c r="A53" s="154">
        <v>611000</v>
      </c>
      <c r="B53" s="155" t="s">
        <v>263</v>
      </c>
      <c r="C53" s="146">
        <f>C237</f>
        <v>0</v>
      </c>
      <c r="D53" s="146">
        <f>D237</f>
        <v>26310900</v>
      </c>
      <c r="E53" s="146">
        <f>E237</f>
        <v>0</v>
      </c>
      <c r="F53" s="143">
        <v>0</v>
      </c>
    </row>
    <row r="54" spans="1:6" ht="52.5" x14ac:dyDescent="0.2">
      <c r="A54" s="154">
        <v>618000</v>
      </c>
      <c r="B54" s="155" t="s">
        <v>265</v>
      </c>
      <c r="C54" s="146">
        <f>C241</f>
        <v>370000</v>
      </c>
      <c r="D54" s="146">
        <f>D241</f>
        <v>370000</v>
      </c>
      <c r="E54" s="146">
        <f>E241</f>
        <v>0</v>
      </c>
      <c r="F54" s="143">
        <f>D54/C54*100</f>
        <v>100</v>
      </c>
    </row>
    <row r="55" spans="1:6" s="139" customFormat="1" ht="25.5" x14ac:dyDescent="0.2">
      <c r="A55" s="151"/>
      <c r="B55" s="140" t="s">
        <v>553</v>
      </c>
      <c r="C55" s="141">
        <f t="shared" ref="C55:E55" si="18">C56-C59</f>
        <v>130568000</v>
      </c>
      <c r="D55" s="141">
        <f t="shared" si="18"/>
        <v>81890200</v>
      </c>
      <c r="E55" s="141">
        <f t="shared" si="18"/>
        <v>-10000</v>
      </c>
      <c r="F55" s="153">
        <f>D55/C55*100</f>
        <v>62.718430243244896</v>
      </c>
    </row>
    <row r="56" spans="1:6" s="139" customFormat="1" ht="25.5" x14ac:dyDescent="0.2">
      <c r="A56" s="140">
        <v>920000</v>
      </c>
      <c r="B56" s="140" t="s">
        <v>554</v>
      </c>
      <c r="C56" s="141">
        <f t="shared" ref="C56:E56" si="19">SUM(C57:C58)</f>
        <v>952477500</v>
      </c>
      <c r="D56" s="141">
        <f>SUM(D57:D58)</f>
        <v>908517000</v>
      </c>
      <c r="E56" s="141">
        <f t="shared" si="19"/>
        <v>0</v>
      </c>
      <c r="F56" s="153">
        <f>D56/C56*100</f>
        <v>95.384615384615387</v>
      </c>
    </row>
    <row r="57" spans="1:6" x14ac:dyDescent="0.2">
      <c r="A57" s="154">
        <v>921000</v>
      </c>
      <c r="B57" s="155" t="s">
        <v>555</v>
      </c>
      <c r="C57" s="146">
        <f>C246</f>
        <v>952477500</v>
      </c>
      <c r="D57" s="146">
        <f>D246</f>
        <v>891117000</v>
      </c>
      <c r="E57" s="146">
        <f>E246</f>
        <v>0</v>
      </c>
      <c r="F57" s="143">
        <f>D57/C57*100</f>
        <v>93.557800577966404</v>
      </c>
    </row>
    <row r="58" spans="1:6" ht="52.5" x14ac:dyDescent="0.2">
      <c r="A58" s="119">
        <v>928000</v>
      </c>
      <c r="B58" s="85" t="s">
        <v>754</v>
      </c>
      <c r="C58" s="146">
        <f>C249</f>
        <v>0</v>
      </c>
      <c r="D58" s="146">
        <f>D249</f>
        <v>17400000</v>
      </c>
      <c r="E58" s="146">
        <f>E249</f>
        <v>0</v>
      </c>
      <c r="F58" s="143">
        <v>0</v>
      </c>
    </row>
    <row r="59" spans="1:6" s="139" customFormat="1" ht="25.5" x14ac:dyDescent="0.2">
      <c r="A59" s="140">
        <v>620000</v>
      </c>
      <c r="B59" s="140" t="s">
        <v>556</v>
      </c>
      <c r="C59" s="141">
        <f t="shared" ref="C59" si="20">SUM(C60:C61)</f>
        <v>821909500</v>
      </c>
      <c r="D59" s="141">
        <f>SUM(D60:D61)</f>
        <v>826626800</v>
      </c>
      <c r="E59" s="141">
        <f>SUM(E60:E61)</f>
        <v>10000</v>
      </c>
      <c r="F59" s="153">
        <f>D59/C59*100</f>
        <v>100.5739439682836</v>
      </c>
    </row>
    <row r="60" spans="1:6" x14ac:dyDescent="0.2">
      <c r="A60" s="154">
        <v>621000</v>
      </c>
      <c r="B60" s="155" t="s">
        <v>268</v>
      </c>
      <c r="C60" s="146">
        <f>C252</f>
        <v>821909500</v>
      </c>
      <c r="D60" s="146">
        <f>D252</f>
        <v>809598800</v>
      </c>
      <c r="E60" s="146">
        <f>E252</f>
        <v>10000</v>
      </c>
      <c r="F60" s="143">
        <f>D60/C60*100</f>
        <v>98.502183026233425</v>
      </c>
    </row>
    <row r="61" spans="1:6" ht="52.5" x14ac:dyDescent="0.2">
      <c r="A61" s="154">
        <v>628000</v>
      </c>
      <c r="B61" s="155" t="s">
        <v>717</v>
      </c>
      <c r="C61" s="146">
        <f>C257</f>
        <v>0</v>
      </c>
      <c r="D61" s="146">
        <f>D257</f>
        <v>17028000</v>
      </c>
      <c r="E61" s="146">
        <f>E257</f>
        <v>0</v>
      </c>
      <c r="F61" s="143">
        <v>0</v>
      </c>
    </row>
    <row r="62" spans="1:6" s="139" customFormat="1" ht="25.5" x14ac:dyDescent="0.2">
      <c r="A62" s="161"/>
      <c r="B62" s="140" t="s">
        <v>557</v>
      </c>
      <c r="C62" s="141">
        <f t="shared" ref="C62:E62" si="21">C63-C66</f>
        <v>-17878299.989999995</v>
      </c>
      <c r="D62" s="141">
        <f t="shared" si="21"/>
        <v>-33822800</v>
      </c>
      <c r="E62" s="141">
        <f t="shared" si="21"/>
        <v>-29850600</v>
      </c>
      <c r="F62" s="153">
        <f t="shared" ref="F62:F68" si="22">D62/C62*100</f>
        <v>189.18353545313795</v>
      </c>
    </row>
    <row r="63" spans="1:6" s="139" customFormat="1" ht="25.5" x14ac:dyDescent="0.2">
      <c r="A63" s="140">
        <v>930000</v>
      </c>
      <c r="B63" s="140" t="s">
        <v>558</v>
      </c>
      <c r="C63" s="141">
        <f t="shared" ref="C63:E63" si="23">C64+C65</f>
        <v>34439600</v>
      </c>
      <c r="D63" s="141">
        <f t="shared" si="23"/>
        <v>43341600</v>
      </c>
      <c r="E63" s="141">
        <f t="shared" si="23"/>
        <v>60060600</v>
      </c>
      <c r="F63" s="153">
        <f t="shared" si="22"/>
        <v>125.84815154647558</v>
      </c>
    </row>
    <row r="64" spans="1:6" x14ac:dyDescent="0.2">
      <c r="A64" s="154">
        <v>931000</v>
      </c>
      <c r="B64" s="155" t="s">
        <v>559</v>
      </c>
      <c r="C64" s="146">
        <f>C261</f>
        <v>4074000</v>
      </c>
      <c r="D64" s="146">
        <f>D261</f>
        <v>7765600</v>
      </c>
      <c r="E64" s="146">
        <f>E261</f>
        <v>59750800</v>
      </c>
      <c r="F64" s="143">
        <f t="shared" si="22"/>
        <v>190.61364752086399</v>
      </c>
    </row>
    <row r="65" spans="1:6" x14ac:dyDescent="0.2">
      <c r="A65" s="154">
        <v>938000</v>
      </c>
      <c r="B65" s="155" t="s">
        <v>41</v>
      </c>
      <c r="C65" s="146">
        <f>C266</f>
        <v>30365600</v>
      </c>
      <c r="D65" s="146">
        <f>D266</f>
        <v>35576000</v>
      </c>
      <c r="E65" s="146">
        <f>E266</f>
        <v>309800</v>
      </c>
      <c r="F65" s="143">
        <f t="shared" si="22"/>
        <v>117.15889032326052</v>
      </c>
    </row>
    <row r="66" spans="1:6" s="139" customFormat="1" ht="25.5" x14ac:dyDescent="0.2">
      <c r="A66" s="140">
        <v>630000</v>
      </c>
      <c r="B66" s="140" t="s">
        <v>560</v>
      </c>
      <c r="C66" s="141">
        <f t="shared" ref="C66:E66" si="24">C67+C68</f>
        <v>52317899.989999995</v>
      </c>
      <c r="D66" s="141">
        <f t="shared" si="24"/>
        <v>77164400</v>
      </c>
      <c r="E66" s="141">
        <f t="shared" si="24"/>
        <v>89911200</v>
      </c>
      <c r="F66" s="153">
        <f t="shared" si="22"/>
        <v>147.49139398704679</v>
      </c>
    </row>
    <row r="67" spans="1:6" x14ac:dyDescent="0.2">
      <c r="A67" s="154">
        <v>631000</v>
      </c>
      <c r="B67" s="155" t="s">
        <v>278</v>
      </c>
      <c r="C67" s="146">
        <f>C270</f>
        <v>19028600</v>
      </c>
      <c r="D67" s="146">
        <f>D270</f>
        <v>36676200</v>
      </c>
      <c r="E67" s="146">
        <f>E270</f>
        <v>89684800</v>
      </c>
      <c r="F67" s="143">
        <f t="shared" si="22"/>
        <v>192.74250338963455</v>
      </c>
    </row>
    <row r="68" spans="1:6" x14ac:dyDescent="0.2">
      <c r="A68" s="68">
        <v>638000</v>
      </c>
      <c r="B68" s="112" t="s">
        <v>284</v>
      </c>
      <c r="C68" s="146">
        <f>C275</f>
        <v>33289299.989999998</v>
      </c>
      <c r="D68" s="146">
        <f>D275</f>
        <v>40488200</v>
      </c>
      <c r="E68" s="146">
        <f>E275</f>
        <v>226400</v>
      </c>
      <c r="F68" s="143">
        <f t="shared" si="22"/>
        <v>121.62526701421336</v>
      </c>
    </row>
    <row r="69" spans="1:6" s="162" customFormat="1" ht="51" x14ac:dyDescent="0.2">
      <c r="A69" s="136"/>
      <c r="B69" s="140" t="s">
        <v>708</v>
      </c>
      <c r="C69" s="141">
        <f>C278</f>
        <v>0</v>
      </c>
      <c r="D69" s="141">
        <f>D278</f>
        <v>0</v>
      </c>
      <c r="E69" s="141">
        <f>E278</f>
        <v>48823800</v>
      </c>
      <c r="F69" s="153">
        <v>0</v>
      </c>
    </row>
    <row r="70" spans="1:6" s="159" customFormat="1" x14ac:dyDescent="0.2">
      <c r="A70" s="67"/>
      <c r="B70" s="156" t="s">
        <v>699</v>
      </c>
      <c r="C70" s="157">
        <f t="shared" ref="C70:E70" si="25">C45+C47</f>
        <v>-0.3809816837310791</v>
      </c>
      <c r="D70" s="157">
        <f>D45+D47</f>
        <v>5.550384521484375E-4</v>
      </c>
      <c r="E70" s="157">
        <f t="shared" si="25"/>
        <v>0</v>
      </c>
      <c r="F70" s="163">
        <f>D70/C70*100</f>
        <v>-0.145686387522036</v>
      </c>
    </row>
    <row r="71" spans="1:6" x14ac:dyDescent="0.2">
      <c r="C71" s="146"/>
      <c r="D71" s="146"/>
      <c r="E71" s="146"/>
      <c r="F71" s="153"/>
    </row>
    <row r="72" spans="1:6" s="70" customFormat="1" ht="51" customHeight="1" x14ac:dyDescent="0.4">
      <c r="A72" s="291" t="s">
        <v>758</v>
      </c>
      <c r="B72" s="291"/>
      <c r="C72" s="291"/>
      <c r="D72" s="291"/>
      <c r="E72" s="291"/>
      <c r="F72" s="291"/>
    </row>
    <row r="73" spans="1:6" s="70" customFormat="1" x14ac:dyDescent="0.4">
      <c r="A73" s="71"/>
      <c r="B73" s="72"/>
      <c r="C73" s="73"/>
      <c r="D73" s="73"/>
      <c r="E73" s="73"/>
      <c r="F73" s="153"/>
    </row>
    <row r="74" spans="1:6" ht="127.5" x14ac:dyDescent="0.2">
      <c r="A74" s="149" t="s">
        <v>0</v>
      </c>
      <c r="B74" s="149" t="s">
        <v>1</v>
      </c>
      <c r="C74" s="65" t="s">
        <v>763</v>
      </c>
      <c r="D74" s="65" t="s">
        <v>764</v>
      </c>
      <c r="E74" s="65" t="s">
        <v>750</v>
      </c>
      <c r="F74" s="65" t="s">
        <v>765</v>
      </c>
    </row>
    <row r="75" spans="1:6" x14ac:dyDescent="0.2">
      <c r="A75" s="148">
        <v>1</v>
      </c>
      <c r="B75" s="149">
        <v>2</v>
      </c>
      <c r="C75" s="66">
        <v>3</v>
      </c>
      <c r="D75" s="66">
        <v>4</v>
      </c>
      <c r="E75" s="66">
        <v>5</v>
      </c>
      <c r="F75" s="66" t="s">
        <v>762</v>
      </c>
    </row>
    <row r="76" spans="1:6" s="70" customFormat="1" x14ac:dyDescent="0.4">
      <c r="A76" s="74" t="s">
        <v>561</v>
      </c>
      <c r="B76" s="75"/>
      <c r="C76" s="73">
        <f t="shared" ref="C76:E76" si="26">C77+C91+C115+C111</f>
        <v>4659663900</v>
      </c>
      <c r="D76" s="73">
        <f t="shared" si="26"/>
        <v>4728405000</v>
      </c>
      <c r="E76" s="73">
        <f t="shared" si="26"/>
        <v>194480100</v>
      </c>
      <c r="F76" s="76">
        <f t="shared" ref="F76:F88" si="27">D76/C76*100</f>
        <v>101.47523730198654</v>
      </c>
    </row>
    <row r="77" spans="1:6" s="70" customFormat="1" x14ac:dyDescent="0.4">
      <c r="A77" s="74">
        <v>710000</v>
      </c>
      <c r="B77" s="77" t="s">
        <v>2</v>
      </c>
      <c r="C77" s="73">
        <f t="shared" ref="C77:D77" si="28">C78+C81+C83+C85+C87+C89</f>
        <v>4249276800</v>
      </c>
      <c r="D77" s="73">
        <f t="shared" si="28"/>
        <v>4402648200</v>
      </c>
      <c r="E77" s="73">
        <f t="shared" ref="E77" si="29">E78+E81+E83+E85+E87+E89</f>
        <v>157900000</v>
      </c>
      <c r="F77" s="76">
        <f t="shared" si="27"/>
        <v>103.60935300802245</v>
      </c>
    </row>
    <row r="78" spans="1:6" s="70" customFormat="1" x14ac:dyDescent="0.4">
      <c r="A78" s="78">
        <v>711000</v>
      </c>
      <c r="B78" s="78" t="s">
        <v>3</v>
      </c>
      <c r="C78" s="79">
        <f t="shared" ref="C78:E78" si="30">SUM(C79:C80)</f>
        <v>724302400</v>
      </c>
      <c r="D78" s="79">
        <f t="shared" si="30"/>
        <v>769666800</v>
      </c>
      <c r="E78" s="79">
        <f t="shared" si="30"/>
        <v>0</v>
      </c>
      <c r="F78" s="80">
        <f t="shared" si="27"/>
        <v>106.26318510058783</v>
      </c>
    </row>
    <row r="79" spans="1:6" s="70" customFormat="1" x14ac:dyDescent="0.4">
      <c r="A79" s="81">
        <v>711100</v>
      </c>
      <c r="B79" s="82" t="s">
        <v>4</v>
      </c>
      <c r="C79" s="83">
        <v>323103000</v>
      </c>
      <c r="D79" s="83">
        <v>318827300</v>
      </c>
      <c r="E79" s="83">
        <v>0</v>
      </c>
      <c r="F79" s="84">
        <f t="shared" si="27"/>
        <v>98.676675858781877</v>
      </c>
    </row>
    <row r="80" spans="1:6" s="70" customFormat="1" x14ac:dyDescent="0.4">
      <c r="A80" s="81">
        <v>711200</v>
      </c>
      <c r="B80" s="85" t="s">
        <v>5</v>
      </c>
      <c r="C80" s="83">
        <v>401199400</v>
      </c>
      <c r="D80" s="83">
        <v>450839500</v>
      </c>
      <c r="E80" s="83">
        <v>0</v>
      </c>
      <c r="F80" s="84">
        <f t="shared" si="27"/>
        <v>112.3729247850321</v>
      </c>
    </row>
    <row r="81" spans="1:6" s="90" customFormat="1" ht="25.5" x14ac:dyDescent="0.35">
      <c r="A81" s="86">
        <v>712000</v>
      </c>
      <c r="B81" s="87" t="s">
        <v>6</v>
      </c>
      <c r="C81" s="88">
        <f t="shared" ref="C81:E81" si="31">C82</f>
        <v>1496265400</v>
      </c>
      <c r="D81" s="88">
        <f t="shared" si="31"/>
        <v>1524113300</v>
      </c>
      <c r="E81" s="88">
        <f t="shared" si="31"/>
        <v>0</v>
      </c>
      <c r="F81" s="89">
        <f t="shared" si="27"/>
        <v>101.86116045990237</v>
      </c>
    </row>
    <row r="82" spans="1:6" s="70" customFormat="1" x14ac:dyDescent="0.4">
      <c r="A82" s="81">
        <v>712100</v>
      </c>
      <c r="B82" s="85" t="s">
        <v>6</v>
      </c>
      <c r="C82" s="83">
        <v>1496265400</v>
      </c>
      <c r="D82" s="83">
        <v>1524113300</v>
      </c>
      <c r="E82" s="83">
        <v>0</v>
      </c>
      <c r="F82" s="84">
        <f t="shared" si="27"/>
        <v>101.86116045990237</v>
      </c>
    </row>
    <row r="83" spans="1:6" s="70" customFormat="1" x14ac:dyDescent="0.4">
      <c r="A83" s="86" t="s">
        <v>7</v>
      </c>
      <c r="B83" s="87" t="s">
        <v>8</v>
      </c>
      <c r="C83" s="79">
        <f t="shared" ref="C83:E83" si="32">SUM(C84:C84)</f>
        <v>20422100</v>
      </c>
      <c r="D83" s="79">
        <f t="shared" si="32"/>
        <v>20339900</v>
      </c>
      <c r="E83" s="79">
        <f t="shared" si="32"/>
        <v>0</v>
      </c>
      <c r="F83" s="80">
        <f t="shared" si="27"/>
        <v>99.597494870752769</v>
      </c>
    </row>
    <row r="84" spans="1:6" s="70" customFormat="1" x14ac:dyDescent="0.4">
      <c r="A84" s="81">
        <v>714100</v>
      </c>
      <c r="B84" s="85" t="s">
        <v>8</v>
      </c>
      <c r="C84" s="83">
        <v>20422100</v>
      </c>
      <c r="D84" s="83">
        <v>20339900</v>
      </c>
      <c r="E84" s="83">
        <v>0</v>
      </c>
      <c r="F84" s="84">
        <f t="shared" si="27"/>
        <v>99.597494870752769</v>
      </c>
    </row>
    <row r="85" spans="1:6" s="70" customFormat="1" x14ac:dyDescent="0.4">
      <c r="A85" s="86">
        <v>715000</v>
      </c>
      <c r="B85" s="78" t="s">
        <v>9</v>
      </c>
      <c r="C85" s="79">
        <f t="shared" ref="C85:E85" si="33">SUM(C86)</f>
        <v>75000</v>
      </c>
      <c r="D85" s="79">
        <f t="shared" si="33"/>
        <v>222900</v>
      </c>
      <c r="E85" s="79">
        <f t="shared" si="33"/>
        <v>0</v>
      </c>
      <c r="F85" s="80">
        <f t="shared" si="27"/>
        <v>297.2</v>
      </c>
    </row>
    <row r="86" spans="1:6" s="70" customFormat="1" x14ac:dyDescent="0.4">
      <c r="A86" s="81">
        <v>715100</v>
      </c>
      <c r="B86" s="85" t="s">
        <v>562</v>
      </c>
      <c r="C86" s="83">
        <v>75000</v>
      </c>
      <c r="D86" s="83">
        <v>222900</v>
      </c>
      <c r="E86" s="83">
        <v>0</v>
      </c>
      <c r="F86" s="84">
        <f t="shared" si="27"/>
        <v>297.2</v>
      </c>
    </row>
    <row r="87" spans="1:6" s="70" customFormat="1" x14ac:dyDescent="0.4">
      <c r="A87" s="86">
        <v>717000</v>
      </c>
      <c r="B87" s="78" t="s">
        <v>10</v>
      </c>
      <c r="C87" s="79">
        <f t="shared" ref="C87:E87" si="34">SUM(C88)</f>
        <v>2008211900</v>
      </c>
      <c r="D87" s="79">
        <f t="shared" si="34"/>
        <v>2088305300</v>
      </c>
      <c r="E87" s="79">
        <f t="shared" si="34"/>
        <v>157900000</v>
      </c>
      <c r="F87" s="80">
        <f t="shared" si="27"/>
        <v>103.98829426317013</v>
      </c>
    </row>
    <row r="88" spans="1:6" s="70" customFormat="1" x14ac:dyDescent="0.4">
      <c r="A88" s="81">
        <v>717100</v>
      </c>
      <c r="B88" s="82" t="s">
        <v>563</v>
      </c>
      <c r="C88" s="83">
        <v>2008211900</v>
      </c>
      <c r="D88" s="83">
        <v>2088305300</v>
      </c>
      <c r="E88" s="83">
        <v>157900000</v>
      </c>
      <c r="F88" s="84">
        <f t="shared" si="27"/>
        <v>103.98829426317013</v>
      </c>
    </row>
    <row r="89" spans="1:6" s="90" customFormat="1" ht="25.5" x14ac:dyDescent="0.35">
      <c r="A89" s="86">
        <v>719000</v>
      </c>
      <c r="B89" s="78" t="s">
        <v>712</v>
      </c>
      <c r="C89" s="88">
        <f t="shared" ref="C89:E89" si="35">C90</f>
        <v>0</v>
      </c>
      <c r="D89" s="88">
        <f t="shared" si="35"/>
        <v>0</v>
      </c>
      <c r="E89" s="88">
        <f t="shared" si="35"/>
        <v>0</v>
      </c>
      <c r="F89" s="89">
        <v>0</v>
      </c>
    </row>
    <row r="90" spans="1:6" s="70" customFormat="1" x14ac:dyDescent="0.4">
      <c r="A90" s="81">
        <v>719100</v>
      </c>
      <c r="B90" s="82" t="s">
        <v>712</v>
      </c>
      <c r="C90" s="83">
        <v>0</v>
      </c>
      <c r="D90" s="83">
        <v>0</v>
      </c>
      <c r="E90" s="83">
        <v>0</v>
      </c>
      <c r="F90" s="84">
        <v>0</v>
      </c>
    </row>
    <row r="91" spans="1:6" s="69" customFormat="1" ht="25.5" x14ac:dyDescent="0.35">
      <c r="A91" s="91">
        <v>720000</v>
      </c>
      <c r="B91" s="77" t="s">
        <v>12</v>
      </c>
      <c r="C91" s="92">
        <f t="shared" ref="C91:E91" si="36">C92+C99+C104+C106+C109</f>
        <v>404087100</v>
      </c>
      <c r="D91" s="92">
        <f t="shared" si="36"/>
        <v>319186800</v>
      </c>
      <c r="E91" s="92">
        <f t="shared" si="36"/>
        <v>32035900</v>
      </c>
      <c r="F91" s="93">
        <f>D91/C91*100</f>
        <v>78.989603973994718</v>
      </c>
    </row>
    <row r="92" spans="1:6" s="70" customFormat="1" ht="51" x14ac:dyDescent="0.4">
      <c r="A92" s="86">
        <v>721000</v>
      </c>
      <c r="B92" s="87" t="s">
        <v>538</v>
      </c>
      <c r="C92" s="88">
        <f t="shared" ref="C92:E92" si="37">SUM(C93:C98)</f>
        <v>124941800</v>
      </c>
      <c r="D92" s="88">
        <f t="shared" si="37"/>
        <v>37625100</v>
      </c>
      <c r="E92" s="88">
        <f t="shared" si="37"/>
        <v>858000</v>
      </c>
      <c r="F92" s="89">
        <f>D92/C92*100</f>
        <v>30.114101125484027</v>
      </c>
    </row>
    <row r="93" spans="1:6" s="70" customFormat="1" x14ac:dyDescent="0.4">
      <c r="A93" s="81">
        <v>721100</v>
      </c>
      <c r="B93" s="85" t="s">
        <v>13</v>
      </c>
      <c r="C93" s="83">
        <v>100000000</v>
      </c>
      <c r="D93" s="83">
        <v>14640000</v>
      </c>
      <c r="E93" s="83">
        <v>0</v>
      </c>
      <c r="F93" s="84">
        <f>D93/C93*100</f>
        <v>14.64</v>
      </c>
    </row>
    <row r="94" spans="1:6" s="70" customFormat="1" x14ac:dyDescent="0.4">
      <c r="A94" s="81">
        <v>721200</v>
      </c>
      <c r="B94" s="85" t="s">
        <v>14</v>
      </c>
      <c r="C94" s="83">
        <v>900000</v>
      </c>
      <c r="D94" s="83">
        <v>844400</v>
      </c>
      <c r="E94" s="83">
        <v>858000</v>
      </c>
      <c r="F94" s="84">
        <f>D94/C94*100</f>
        <v>93.822222222222223</v>
      </c>
    </row>
    <row r="95" spans="1:6" s="70" customFormat="1" x14ac:dyDescent="0.4">
      <c r="A95" s="81">
        <v>721300</v>
      </c>
      <c r="B95" s="85" t="s">
        <v>15</v>
      </c>
      <c r="C95" s="83">
        <v>50000</v>
      </c>
      <c r="D95" s="83">
        <v>52800</v>
      </c>
      <c r="E95" s="83">
        <v>0</v>
      </c>
      <c r="F95" s="84">
        <f>D95/C95*100</f>
        <v>105.60000000000001</v>
      </c>
    </row>
    <row r="96" spans="1:6" s="70" customFormat="1" x14ac:dyDescent="0.4">
      <c r="A96" s="81">
        <v>721400</v>
      </c>
      <c r="B96" s="85" t="s">
        <v>564</v>
      </c>
      <c r="C96" s="83">
        <v>0</v>
      </c>
      <c r="D96" s="83">
        <v>15600</v>
      </c>
      <c r="E96" s="83">
        <v>0</v>
      </c>
      <c r="F96" s="84">
        <v>0</v>
      </c>
    </row>
    <row r="97" spans="1:6" s="70" customFormat="1" x14ac:dyDescent="0.4">
      <c r="A97" s="81">
        <v>721500</v>
      </c>
      <c r="B97" s="85" t="s">
        <v>16</v>
      </c>
      <c r="C97" s="83">
        <v>23931800</v>
      </c>
      <c r="D97" s="83">
        <v>22044500</v>
      </c>
      <c r="E97" s="83">
        <v>0</v>
      </c>
      <c r="F97" s="84">
        <f t="shared" ref="F97:F107" si="38">D97/C97*100</f>
        <v>92.113840162461656</v>
      </c>
    </row>
    <row r="98" spans="1:6" s="70" customFormat="1" ht="52.5" x14ac:dyDescent="0.4">
      <c r="A98" s="81">
        <v>721600</v>
      </c>
      <c r="B98" s="85" t="s">
        <v>565</v>
      </c>
      <c r="C98" s="83">
        <v>60000</v>
      </c>
      <c r="D98" s="83">
        <v>27800</v>
      </c>
      <c r="E98" s="83">
        <v>0</v>
      </c>
      <c r="F98" s="84">
        <f t="shared" si="38"/>
        <v>46.333333333333329</v>
      </c>
    </row>
    <row r="99" spans="1:6" s="70" customFormat="1" x14ac:dyDescent="0.4">
      <c r="A99" s="86">
        <v>722000</v>
      </c>
      <c r="B99" s="87" t="s">
        <v>539</v>
      </c>
      <c r="C99" s="88">
        <f t="shared" ref="C99:D99" si="39">SUM(C100:C103)</f>
        <v>234096000</v>
      </c>
      <c r="D99" s="88">
        <f t="shared" si="39"/>
        <v>239532100</v>
      </c>
      <c r="E99" s="88">
        <f t="shared" ref="E99" si="40">SUM(E100:E103)</f>
        <v>30632900</v>
      </c>
      <c r="F99" s="89">
        <f t="shared" si="38"/>
        <v>102.3221669742328</v>
      </c>
    </row>
    <row r="100" spans="1:6" s="70" customFormat="1" x14ac:dyDescent="0.4">
      <c r="A100" s="94">
        <v>722100</v>
      </c>
      <c r="B100" s="85" t="s">
        <v>17</v>
      </c>
      <c r="C100" s="95">
        <v>13389600</v>
      </c>
      <c r="D100" s="95">
        <v>13955800</v>
      </c>
      <c r="E100" s="95">
        <v>0</v>
      </c>
      <c r="F100" s="96">
        <f t="shared" si="38"/>
        <v>104.22865507558106</v>
      </c>
    </row>
    <row r="101" spans="1:6" s="70" customFormat="1" x14ac:dyDescent="0.4">
      <c r="A101" s="94">
        <v>722200</v>
      </c>
      <c r="B101" s="85" t="s">
        <v>18</v>
      </c>
      <c r="C101" s="95">
        <v>16047000</v>
      </c>
      <c r="D101" s="95">
        <v>14972800</v>
      </c>
      <c r="E101" s="95">
        <v>0</v>
      </c>
      <c r="F101" s="96">
        <f t="shared" si="38"/>
        <v>93.305913877983429</v>
      </c>
    </row>
    <row r="102" spans="1:6" s="70" customFormat="1" x14ac:dyDescent="0.4">
      <c r="A102" s="94">
        <v>722400</v>
      </c>
      <c r="B102" s="85" t="s">
        <v>24</v>
      </c>
      <c r="C102" s="95">
        <v>171578100</v>
      </c>
      <c r="D102" s="95">
        <v>177133500</v>
      </c>
      <c r="E102" s="95">
        <v>4719000</v>
      </c>
      <c r="F102" s="96">
        <f t="shared" si="38"/>
        <v>103.23782580644034</v>
      </c>
    </row>
    <row r="103" spans="1:6" s="70" customFormat="1" x14ac:dyDescent="0.4">
      <c r="A103" s="94">
        <v>722500</v>
      </c>
      <c r="B103" s="85" t="s">
        <v>19</v>
      </c>
      <c r="C103" s="95">
        <v>33081300</v>
      </c>
      <c r="D103" s="95">
        <v>33470000</v>
      </c>
      <c r="E103" s="95">
        <v>25913900</v>
      </c>
      <c r="F103" s="96">
        <f t="shared" si="38"/>
        <v>101.17498405443558</v>
      </c>
    </row>
    <row r="104" spans="1:6" s="70" customFormat="1" x14ac:dyDescent="0.4">
      <c r="A104" s="86" t="s">
        <v>566</v>
      </c>
      <c r="B104" s="87" t="s">
        <v>20</v>
      </c>
      <c r="C104" s="79">
        <f t="shared" ref="C104:E104" si="41">SUM(C105)</f>
        <v>37975200</v>
      </c>
      <c r="D104" s="79">
        <f t="shared" si="41"/>
        <v>35888700</v>
      </c>
      <c r="E104" s="79">
        <f t="shared" si="41"/>
        <v>25000</v>
      </c>
      <c r="F104" s="80">
        <f t="shared" si="38"/>
        <v>94.505624723503757</v>
      </c>
    </row>
    <row r="105" spans="1:6" s="70" customFormat="1" x14ac:dyDescent="0.4">
      <c r="A105" s="94">
        <v>723100</v>
      </c>
      <c r="B105" s="85" t="s">
        <v>20</v>
      </c>
      <c r="C105" s="95">
        <v>37975200</v>
      </c>
      <c r="D105" s="95">
        <v>35888700</v>
      </c>
      <c r="E105" s="95">
        <v>25000</v>
      </c>
      <c r="F105" s="96">
        <f t="shared" si="38"/>
        <v>94.505624723503757</v>
      </c>
    </row>
    <row r="106" spans="1:6" s="90" customFormat="1" ht="51" x14ac:dyDescent="0.35">
      <c r="A106" s="86">
        <v>728000</v>
      </c>
      <c r="B106" s="87" t="s">
        <v>540</v>
      </c>
      <c r="C106" s="79">
        <f t="shared" ref="C106:E106" si="42">C107+C108</f>
        <v>3295200</v>
      </c>
      <c r="D106" s="79">
        <f t="shared" si="42"/>
        <v>2761800</v>
      </c>
      <c r="E106" s="79">
        <f t="shared" si="42"/>
        <v>325400</v>
      </c>
      <c r="F106" s="80">
        <f t="shared" si="38"/>
        <v>83.812818645302258</v>
      </c>
    </row>
    <row r="107" spans="1:6" s="70" customFormat="1" ht="52.5" x14ac:dyDescent="0.4">
      <c r="A107" s="94">
        <v>728100</v>
      </c>
      <c r="B107" s="85" t="s">
        <v>21</v>
      </c>
      <c r="C107" s="95">
        <v>3295200</v>
      </c>
      <c r="D107" s="95">
        <v>2761800</v>
      </c>
      <c r="E107" s="95">
        <v>0</v>
      </c>
      <c r="F107" s="96">
        <f t="shared" si="38"/>
        <v>83.812818645302258</v>
      </c>
    </row>
    <row r="108" spans="1:6" s="70" customFormat="1" ht="52.5" x14ac:dyDescent="0.4">
      <c r="A108" s="94">
        <v>728200</v>
      </c>
      <c r="B108" s="85" t="s">
        <v>687</v>
      </c>
      <c r="C108" s="95">
        <v>0</v>
      </c>
      <c r="D108" s="95">
        <v>0</v>
      </c>
      <c r="E108" s="95">
        <v>325400</v>
      </c>
      <c r="F108" s="96">
        <v>0</v>
      </c>
    </row>
    <row r="109" spans="1:6" s="98" customFormat="1" x14ac:dyDescent="0.2">
      <c r="A109" s="97">
        <v>729000</v>
      </c>
      <c r="B109" s="87" t="s">
        <v>22</v>
      </c>
      <c r="C109" s="79">
        <f t="shared" ref="C109:E109" si="43">SUM(C110)</f>
        <v>3778900</v>
      </c>
      <c r="D109" s="79">
        <f t="shared" si="43"/>
        <v>3379100</v>
      </c>
      <c r="E109" s="79">
        <f t="shared" si="43"/>
        <v>194600</v>
      </c>
      <c r="F109" s="80">
        <f>D109/C109*100</f>
        <v>89.420201645981635</v>
      </c>
    </row>
    <row r="110" spans="1:6" s="70" customFormat="1" x14ac:dyDescent="0.4">
      <c r="A110" s="94">
        <v>729100</v>
      </c>
      <c r="B110" s="85" t="s">
        <v>22</v>
      </c>
      <c r="C110" s="95">
        <v>3778900</v>
      </c>
      <c r="D110" s="95">
        <v>3379100</v>
      </c>
      <c r="E110" s="95">
        <v>194600</v>
      </c>
      <c r="F110" s="96">
        <f>D110/C110*100</f>
        <v>89.420201645981635</v>
      </c>
    </row>
    <row r="111" spans="1:6" s="69" customFormat="1" ht="25.5" x14ac:dyDescent="0.35">
      <c r="A111" s="91">
        <v>730000</v>
      </c>
      <c r="B111" s="77" t="s">
        <v>668</v>
      </c>
      <c r="C111" s="73">
        <f t="shared" ref="C111:E111" si="44">C112</f>
        <v>0</v>
      </c>
      <c r="D111" s="73">
        <f t="shared" si="44"/>
        <v>700</v>
      </c>
      <c r="E111" s="73">
        <f t="shared" si="44"/>
        <v>0</v>
      </c>
      <c r="F111" s="76">
        <v>0</v>
      </c>
    </row>
    <row r="112" spans="1:6" s="90" customFormat="1" ht="25.5" x14ac:dyDescent="0.35">
      <c r="A112" s="99">
        <v>731000</v>
      </c>
      <c r="B112" s="87" t="s">
        <v>119</v>
      </c>
      <c r="C112" s="79">
        <f t="shared" ref="C112:E112" si="45">C113+C114</f>
        <v>0</v>
      </c>
      <c r="D112" s="79">
        <f t="shared" si="45"/>
        <v>700</v>
      </c>
      <c r="E112" s="79">
        <f t="shared" si="45"/>
        <v>0</v>
      </c>
      <c r="F112" s="80">
        <v>0</v>
      </c>
    </row>
    <row r="113" spans="1:6" s="70" customFormat="1" x14ac:dyDescent="0.4">
      <c r="A113" s="94">
        <v>731100</v>
      </c>
      <c r="B113" s="85" t="s">
        <v>666</v>
      </c>
      <c r="C113" s="95">
        <v>0</v>
      </c>
      <c r="D113" s="95">
        <v>0</v>
      </c>
      <c r="E113" s="95">
        <v>0</v>
      </c>
      <c r="F113" s="96">
        <v>0</v>
      </c>
    </row>
    <row r="114" spans="1:6" s="70" customFormat="1" x14ac:dyDescent="0.4">
      <c r="A114" s="94">
        <v>731200</v>
      </c>
      <c r="B114" s="85" t="s">
        <v>667</v>
      </c>
      <c r="C114" s="95">
        <v>0</v>
      </c>
      <c r="D114" s="95">
        <v>700</v>
      </c>
      <c r="E114" s="95">
        <v>0</v>
      </c>
      <c r="F114" s="96">
        <v>0</v>
      </c>
    </row>
    <row r="115" spans="1:6" s="70" customFormat="1" ht="51" x14ac:dyDescent="0.4">
      <c r="A115" s="91">
        <v>780000</v>
      </c>
      <c r="B115" s="77" t="s">
        <v>567</v>
      </c>
      <c r="C115" s="73">
        <f t="shared" ref="C115:E115" si="46">C116+C122</f>
        <v>6300000</v>
      </c>
      <c r="D115" s="73">
        <f t="shared" si="46"/>
        <v>6569300</v>
      </c>
      <c r="E115" s="73">
        <f t="shared" si="46"/>
        <v>4544200</v>
      </c>
      <c r="F115" s="76">
        <f>D115/C115*100</f>
        <v>104.27460317460317</v>
      </c>
    </row>
    <row r="116" spans="1:6" s="90" customFormat="1" ht="25.5" x14ac:dyDescent="0.35">
      <c r="A116" s="86">
        <v>787000</v>
      </c>
      <c r="B116" s="87" t="s">
        <v>25</v>
      </c>
      <c r="C116" s="79">
        <f t="shared" ref="C116:E116" si="47">SUM(C117:C121)</f>
        <v>200000</v>
      </c>
      <c r="D116" s="79">
        <f t="shared" si="47"/>
        <v>800000</v>
      </c>
      <c r="E116" s="79">
        <f t="shared" si="47"/>
        <v>855200</v>
      </c>
      <c r="F116" s="80"/>
    </row>
    <row r="117" spans="1:6" s="70" customFormat="1" x14ac:dyDescent="0.4">
      <c r="A117" s="94">
        <v>787100</v>
      </c>
      <c r="B117" s="85" t="s">
        <v>26</v>
      </c>
      <c r="C117" s="95">
        <v>0</v>
      </c>
      <c r="D117" s="95">
        <v>0</v>
      </c>
      <c r="E117" s="95">
        <v>0</v>
      </c>
      <c r="F117" s="96">
        <v>0</v>
      </c>
    </row>
    <row r="118" spans="1:6" s="70" customFormat="1" x14ac:dyDescent="0.4">
      <c r="A118" s="81">
        <v>787200</v>
      </c>
      <c r="B118" s="85" t="s">
        <v>27</v>
      </c>
      <c r="C118" s="95">
        <v>0</v>
      </c>
      <c r="D118" s="95">
        <v>0</v>
      </c>
      <c r="E118" s="95">
        <v>0</v>
      </c>
      <c r="F118" s="96">
        <v>0</v>
      </c>
    </row>
    <row r="119" spans="1:6" s="70" customFormat="1" x14ac:dyDescent="0.4">
      <c r="A119" s="94">
        <v>787300</v>
      </c>
      <c r="B119" s="85" t="s">
        <v>28</v>
      </c>
      <c r="C119" s="95">
        <v>200000</v>
      </c>
      <c r="D119" s="95">
        <v>500000</v>
      </c>
      <c r="E119" s="95">
        <v>855200</v>
      </c>
      <c r="F119" s="96">
        <f>D119/C119*100</f>
        <v>250</v>
      </c>
    </row>
    <row r="120" spans="1:6" s="70" customFormat="1" x14ac:dyDescent="0.4">
      <c r="A120" s="94">
        <v>787400</v>
      </c>
      <c r="B120" s="85" t="s">
        <v>29</v>
      </c>
      <c r="C120" s="95">
        <v>0</v>
      </c>
      <c r="D120" s="95">
        <v>300000</v>
      </c>
      <c r="E120" s="95">
        <v>0</v>
      </c>
      <c r="F120" s="96">
        <v>0</v>
      </c>
    </row>
    <row r="121" spans="1:6" s="70" customFormat="1" x14ac:dyDescent="0.4">
      <c r="A121" s="94">
        <v>787900</v>
      </c>
      <c r="B121" s="85" t="s">
        <v>30</v>
      </c>
      <c r="C121" s="95">
        <v>0</v>
      </c>
      <c r="D121" s="95">
        <v>0</v>
      </c>
      <c r="E121" s="95">
        <v>0</v>
      </c>
      <c r="F121" s="96">
        <v>0</v>
      </c>
    </row>
    <row r="122" spans="1:6" s="70" customFormat="1" x14ac:dyDescent="0.4">
      <c r="A122" s="86">
        <v>788000</v>
      </c>
      <c r="B122" s="87" t="s">
        <v>31</v>
      </c>
      <c r="C122" s="73">
        <f t="shared" ref="C122:E122" si="48">C123</f>
        <v>6100000</v>
      </c>
      <c r="D122" s="73">
        <f t="shared" si="48"/>
        <v>5769300</v>
      </c>
      <c r="E122" s="73">
        <f t="shared" si="48"/>
        <v>3689000</v>
      </c>
      <c r="F122" s="76">
        <f>D122/C122*100</f>
        <v>94.578688524590163</v>
      </c>
    </row>
    <row r="123" spans="1:6" s="70" customFormat="1" x14ac:dyDescent="0.4">
      <c r="A123" s="94">
        <v>788100</v>
      </c>
      <c r="B123" s="85" t="s">
        <v>31</v>
      </c>
      <c r="C123" s="95">
        <v>6100000</v>
      </c>
      <c r="D123" s="95">
        <v>5769300</v>
      </c>
      <c r="E123" s="95">
        <v>3689000</v>
      </c>
      <c r="F123" s="96">
        <f>D123/C123*100</f>
        <v>94.578688524590163</v>
      </c>
    </row>
    <row r="124" spans="1:6" s="70" customFormat="1" x14ac:dyDescent="0.4">
      <c r="A124" s="86"/>
      <c r="B124" s="85"/>
      <c r="C124" s="88"/>
      <c r="D124" s="88"/>
      <c r="E124" s="88"/>
      <c r="F124" s="89"/>
    </row>
    <row r="125" spans="1:6" s="70" customFormat="1" x14ac:dyDescent="0.4">
      <c r="A125" s="91" t="s">
        <v>32</v>
      </c>
      <c r="B125" s="85"/>
      <c r="C125" s="92">
        <f t="shared" ref="C125:E125" si="49">C126+C135</f>
        <v>0</v>
      </c>
      <c r="D125" s="92">
        <f t="shared" si="49"/>
        <v>44561600</v>
      </c>
      <c r="E125" s="92">
        <f t="shared" si="49"/>
        <v>5841800</v>
      </c>
      <c r="F125" s="93">
        <v>0</v>
      </c>
    </row>
    <row r="126" spans="1:6" s="70" customFormat="1" x14ac:dyDescent="0.4">
      <c r="A126" s="91">
        <v>810000</v>
      </c>
      <c r="B126" s="72" t="s">
        <v>568</v>
      </c>
      <c r="C126" s="92">
        <f t="shared" ref="C126:E126" si="50">C127+C131+C133</f>
        <v>0</v>
      </c>
      <c r="D126" s="92">
        <f t="shared" si="50"/>
        <v>44439800</v>
      </c>
      <c r="E126" s="92">
        <f t="shared" si="50"/>
        <v>5168000</v>
      </c>
      <c r="F126" s="93">
        <v>0</v>
      </c>
    </row>
    <row r="127" spans="1:6" s="70" customFormat="1" x14ac:dyDescent="0.4">
      <c r="A127" s="86">
        <v>811000</v>
      </c>
      <c r="B127" s="87" t="s">
        <v>33</v>
      </c>
      <c r="C127" s="88">
        <f t="shared" ref="C127:E127" si="51">SUM(C128:C130)</f>
        <v>0</v>
      </c>
      <c r="D127" s="88">
        <f t="shared" si="51"/>
        <v>0</v>
      </c>
      <c r="E127" s="88">
        <f t="shared" si="51"/>
        <v>217800</v>
      </c>
      <c r="F127" s="89">
        <v>0</v>
      </c>
    </row>
    <row r="128" spans="1:6" s="70" customFormat="1" x14ac:dyDescent="0.4">
      <c r="A128" s="81">
        <v>811100</v>
      </c>
      <c r="B128" s="85" t="s">
        <v>34</v>
      </c>
      <c r="C128" s="83">
        <v>0</v>
      </c>
      <c r="D128" s="83">
        <v>0</v>
      </c>
      <c r="E128" s="83">
        <v>0</v>
      </c>
      <c r="F128" s="84">
        <v>0</v>
      </c>
    </row>
    <row r="129" spans="1:6" s="70" customFormat="1" x14ac:dyDescent="0.4">
      <c r="A129" s="81">
        <v>811200</v>
      </c>
      <c r="B129" s="85" t="s">
        <v>35</v>
      </c>
      <c r="C129" s="83">
        <v>0</v>
      </c>
      <c r="D129" s="83">
        <v>0</v>
      </c>
      <c r="E129" s="83">
        <v>193800</v>
      </c>
      <c r="F129" s="84">
        <v>0</v>
      </c>
    </row>
    <row r="130" spans="1:6" s="70" customFormat="1" x14ac:dyDescent="0.4">
      <c r="A130" s="81">
        <v>811400</v>
      </c>
      <c r="B130" s="85" t="s">
        <v>737</v>
      </c>
      <c r="C130" s="83">
        <v>0</v>
      </c>
      <c r="D130" s="83">
        <v>0</v>
      </c>
      <c r="E130" s="83">
        <v>24000</v>
      </c>
      <c r="F130" s="84">
        <v>0</v>
      </c>
    </row>
    <row r="131" spans="1:6" s="90" customFormat="1" ht="25.5" x14ac:dyDescent="0.35">
      <c r="A131" s="86">
        <v>813000</v>
      </c>
      <c r="B131" s="87" t="s">
        <v>671</v>
      </c>
      <c r="C131" s="88">
        <f t="shared" ref="C131:E131" si="52">C132</f>
        <v>0</v>
      </c>
      <c r="D131" s="88">
        <f t="shared" si="52"/>
        <v>42859800</v>
      </c>
      <c r="E131" s="88">
        <f t="shared" si="52"/>
        <v>0</v>
      </c>
      <c r="F131" s="89">
        <v>0</v>
      </c>
    </row>
    <row r="132" spans="1:6" s="70" customFormat="1" x14ac:dyDescent="0.4">
      <c r="A132" s="81">
        <v>813100</v>
      </c>
      <c r="B132" s="85" t="s">
        <v>669</v>
      </c>
      <c r="C132" s="83">
        <v>0</v>
      </c>
      <c r="D132" s="83">
        <v>42859800</v>
      </c>
      <c r="E132" s="83">
        <v>0</v>
      </c>
      <c r="F132" s="84">
        <v>0</v>
      </c>
    </row>
    <row r="133" spans="1:6" s="90" customFormat="1" ht="51" x14ac:dyDescent="0.35">
      <c r="A133" s="86">
        <v>816000</v>
      </c>
      <c r="B133" s="87" t="s">
        <v>670</v>
      </c>
      <c r="C133" s="88">
        <f t="shared" ref="C133:E133" si="53">C134</f>
        <v>0</v>
      </c>
      <c r="D133" s="88">
        <f t="shared" si="53"/>
        <v>1580000</v>
      </c>
      <c r="E133" s="88">
        <f t="shared" si="53"/>
        <v>4950200</v>
      </c>
      <c r="F133" s="89">
        <v>0</v>
      </c>
    </row>
    <row r="134" spans="1:6" s="70" customFormat="1" ht="52.5" x14ac:dyDescent="0.4">
      <c r="A134" s="81">
        <v>816100</v>
      </c>
      <c r="B134" s="85" t="s">
        <v>670</v>
      </c>
      <c r="C134" s="83">
        <v>0</v>
      </c>
      <c r="D134" s="83">
        <v>1580000</v>
      </c>
      <c r="E134" s="83">
        <v>4950200</v>
      </c>
      <c r="F134" s="84">
        <v>0</v>
      </c>
    </row>
    <row r="135" spans="1:6" s="90" customFormat="1" ht="76.5" x14ac:dyDescent="0.35">
      <c r="A135" s="86">
        <v>880000</v>
      </c>
      <c r="B135" s="87" t="s">
        <v>679</v>
      </c>
      <c r="C135" s="88">
        <f t="shared" ref="C135:E135" si="54">C136</f>
        <v>0</v>
      </c>
      <c r="D135" s="88">
        <f t="shared" si="54"/>
        <v>121800</v>
      </c>
      <c r="E135" s="88">
        <f t="shared" si="54"/>
        <v>673800</v>
      </c>
      <c r="F135" s="89">
        <v>0</v>
      </c>
    </row>
    <row r="136" spans="1:6" s="90" customFormat="1" ht="51" x14ac:dyDescent="0.35">
      <c r="A136" s="86">
        <v>881000</v>
      </c>
      <c r="B136" s="87" t="s">
        <v>677</v>
      </c>
      <c r="C136" s="88">
        <f t="shared" ref="C136:E136" si="55">C137+C138</f>
        <v>0</v>
      </c>
      <c r="D136" s="88">
        <f t="shared" si="55"/>
        <v>121800</v>
      </c>
      <c r="E136" s="88">
        <f t="shared" si="55"/>
        <v>673800</v>
      </c>
      <c r="F136" s="89">
        <v>0</v>
      </c>
    </row>
    <row r="137" spans="1:6" s="70" customFormat="1" ht="52.5" x14ac:dyDescent="0.4">
      <c r="A137" s="81">
        <v>881100</v>
      </c>
      <c r="B137" s="85" t="s">
        <v>680</v>
      </c>
      <c r="C137" s="83">
        <v>0</v>
      </c>
      <c r="D137" s="83">
        <v>9400</v>
      </c>
      <c r="E137" s="83">
        <v>0</v>
      </c>
      <c r="F137" s="84">
        <v>0</v>
      </c>
    </row>
    <row r="138" spans="1:6" s="70" customFormat="1" ht="52.5" x14ac:dyDescent="0.4">
      <c r="A138" s="81">
        <v>881200</v>
      </c>
      <c r="B138" s="85" t="s">
        <v>681</v>
      </c>
      <c r="C138" s="83">
        <v>0</v>
      </c>
      <c r="D138" s="83">
        <v>112400</v>
      </c>
      <c r="E138" s="83">
        <v>673800</v>
      </c>
      <c r="F138" s="84">
        <v>0</v>
      </c>
    </row>
    <row r="139" spans="1:6" s="100" customFormat="1" ht="51" x14ac:dyDescent="0.35">
      <c r="A139" s="67"/>
      <c r="B139" s="156" t="s">
        <v>569</v>
      </c>
      <c r="C139" s="157">
        <f t="shared" ref="C139:E139" si="56">C76+C125</f>
        <v>4659663900</v>
      </c>
      <c r="D139" s="157">
        <f t="shared" si="56"/>
        <v>4772966600</v>
      </c>
      <c r="E139" s="157">
        <f t="shared" si="56"/>
        <v>200321900</v>
      </c>
      <c r="F139" s="158">
        <f>D139/C139*100</f>
        <v>102.43156378725085</v>
      </c>
    </row>
    <row r="140" spans="1:6" ht="27.75" customHeight="1" x14ac:dyDescent="0.2">
      <c r="C140" s="146"/>
      <c r="D140" s="146"/>
      <c r="E140" s="146"/>
      <c r="F140" s="153"/>
    </row>
    <row r="141" spans="1:6" s="104" customFormat="1" ht="47.25" customHeight="1" x14ac:dyDescent="0.2">
      <c r="A141" s="292" t="s">
        <v>759</v>
      </c>
      <c r="B141" s="292"/>
      <c r="C141" s="292"/>
      <c r="D141" s="292"/>
      <c r="E141" s="292"/>
      <c r="F141" s="292"/>
    </row>
    <row r="142" spans="1:6" s="104" customFormat="1" x14ac:dyDescent="0.2">
      <c r="A142" s="101"/>
      <c r="B142" s="102"/>
      <c r="C142" s="103"/>
      <c r="D142" s="103"/>
      <c r="E142" s="103"/>
      <c r="F142" s="153"/>
    </row>
    <row r="143" spans="1:6" ht="127.5" x14ac:dyDescent="0.2">
      <c r="A143" s="149" t="s">
        <v>43</v>
      </c>
      <c r="B143" s="149" t="s">
        <v>1</v>
      </c>
      <c r="C143" s="65" t="s">
        <v>763</v>
      </c>
      <c r="D143" s="65" t="s">
        <v>764</v>
      </c>
      <c r="E143" s="65" t="s">
        <v>750</v>
      </c>
      <c r="F143" s="65" t="s">
        <v>765</v>
      </c>
    </row>
    <row r="144" spans="1:6" x14ac:dyDescent="0.2">
      <c r="A144" s="148">
        <v>1</v>
      </c>
      <c r="B144" s="149">
        <v>2</v>
      </c>
      <c r="C144" s="66">
        <v>3</v>
      </c>
      <c r="D144" s="66">
        <v>4</v>
      </c>
      <c r="E144" s="66">
        <v>5</v>
      </c>
      <c r="F144" s="66" t="s">
        <v>762</v>
      </c>
    </row>
    <row r="145" spans="1:6" s="106" customFormat="1" x14ac:dyDescent="0.2">
      <c r="A145" s="105" t="s">
        <v>570</v>
      </c>
      <c r="B145" s="138"/>
      <c r="C145" s="103">
        <f t="shared" ref="C145:E145" si="57">C146+C186+C194</f>
        <v>4697802300.3909817</v>
      </c>
      <c r="D145" s="103">
        <f t="shared" si="57"/>
        <v>4711829899.999445</v>
      </c>
      <c r="E145" s="103">
        <f t="shared" si="57"/>
        <v>193758100</v>
      </c>
      <c r="F145" s="153">
        <f t="shared" ref="F145:F166" si="58">D145/C145*100</f>
        <v>100.29859918982321</v>
      </c>
    </row>
    <row r="146" spans="1:6" s="106" customFormat="1" x14ac:dyDescent="0.2">
      <c r="A146" s="107">
        <v>410000</v>
      </c>
      <c r="B146" s="138" t="s">
        <v>44</v>
      </c>
      <c r="C146" s="103">
        <f t="shared" ref="C146:E146" si="59">C147+C152+C162+C169+C171+C174+C177+C179+C184</f>
        <v>4272204400.3966665</v>
      </c>
      <c r="D146" s="103">
        <f t="shared" si="59"/>
        <v>4312691399.999445</v>
      </c>
      <c r="E146" s="103">
        <f t="shared" si="59"/>
        <v>193620100</v>
      </c>
      <c r="F146" s="153">
        <f t="shared" si="58"/>
        <v>100.94768404805301</v>
      </c>
    </row>
    <row r="147" spans="1:6" s="106" customFormat="1" x14ac:dyDescent="0.2">
      <c r="A147" s="108">
        <v>411000</v>
      </c>
      <c r="B147" s="109" t="s">
        <v>45</v>
      </c>
      <c r="C147" s="110">
        <f t="shared" ref="C147:E147" si="60">SUM(C148:C151)</f>
        <v>1163750699.9966667</v>
      </c>
      <c r="D147" s="110">
        <f t="shared" si="60"/>
        <v>1155891699.9994445</v>
      </c>
      <c r="E147" s="110">
        <f t="shared" si="60"/>
        <v>9314400</v>
      </c>
      <c r="F147" s="153">
        <f t="shared" si="58"/>
        <v>99.324683542854615</v>
      </c>
    </row>
    <row r="148" spans="1:6" s="106" customFormat="1" x14ac:dyDescent="0.2">
      <c r="A148" s="111">
        <v>411100</v>
      </c>
      <c r="B148" s="112" t="s">
        <v>46</v>
      </c>
      <c r="C148" s="113">
        <v>1096246900</v>
      </c>
      <c r="D148" s="113">
        <v>1082774900</v>
      </c>
      <c r="E148" s="113">
        <v>5007500</v>
      </c>
      <c r="F148" s="143">
        <f t="shared" si="58"/>
        <v>98.771079763144598</v>
      </c>
    </row>
    <row r="149" spans="1:6" s="106" customFormat="1" ht="52.5" x14ac:dyDescent="0.2">
      <c r="A149" s="111">
        <v>411200</v>
      </c>
      <c r="B149" s="112" t="s">
        <v>47</v>
      </c>
      <c r="C149" s="113">
        <v>34135000</v>
      </c>
      <c r="D149" s="113">
        <v>35987800</v>
      </c>
      <c r="E149" s="113">
        <v>3667000</v>
      </c>
      <c r="F149" s="143">
        <f t="shared" si="58"/>
        <v>105.42785996777502</v>
      </c>
    </row>
    <row r="150" spans="1:6" s="106" customFormat="1" ht="52.5" x14ac:dyDescent="0.2">
      <c r="A150" s="111">
        <v>411300</v>
      </c>
      <c r="B150" s="112" t="s">
        <v>48</v>
      </c>
      <c r="C150" s="113">
        <v>22509800</v>
      </c>
      <c r="D150" s="113">
        <v>24188500</v>
      </c>
      <c r="E150" s="113">
        <v>106300</v>
      </c>
      <c r="F150" s="143">
        <f t="shared" si="58"/>
        <v>107.45764067206282</v>
      </c>
    </row>
    <row r="151" spans="1:6" s="106" customFormat="1" x14ac:dyDescent="0.2">
      <c r="A151" s="111">
        <v>411400</v>
      </c>
      <c r="B151" s="112" t="s">
        <v>49</v>
      </c>
      <c r="C151" s="113">
        <v>10858999.996666666</v>
      </c>
      <c r="D151" s="113">
        <v>12940499.999444451</v>
      </c>
      <c r="E151" s="113">
        <v>533600</v>
      </c>
      <c r="F151" s="143">
        <f t="shared" si="58"/>
        <v>119.16843174709211</v>
      </c>
    </row>
    <row r="152" spans="1:6" s="106" customFormat="1" x14ac:dyDescent="0.2">
      <c r="A152" s="108">
        <v>412000</v>
      </c>
      <c r="B152" s="114" t="s">
        <v>50</v>
      </c>
      <c r="C152" s="110">
        <f t="shared" ref="C152:E152" si="61">SUM(C153:C161)</f>
        <v>200259400</v>
      </c>
      <c r="D152" s="110">
        <f t="shared" si="61"/>
        <v>214398200</v>
      </c>
      <c r="E152" s="110">
        <f t="shared" si="61"/>
        <v>25169300</v>
      </c>
      <c r="F152" s="153">
        <f t="shared" si="58"/>
        <v>107.06024286500408</v>
      </c>
    </row>
    <row r="153" spans="1:6" s="106" customFormat="1" x14ac:dyDescent="0.2">
      <c r="A153" s="111">
        <v>412100</v>
      </c>
      <c r="B153" s="112" t="s">
        <v>51</v>
      </c>
      <c r="C153" s="113">
        <v>2699700</v>
      </c>
      <c r="D153" s="113">
        <v>2579800</v>
      </c>
      <c r="E153" s="113">
        <v>373000</v>
      </c>
      <c r="F153" s="143">
        <f t="shared" si="58"/>
        <v>95.558765788791348</v>
      </c>
    </row>
    <row r="154" spans="1:6" s="106" customFormat="1" ht="52.5" x14ac:dyDescent="0.2">
      <c r="A154" s="111">
        <v>412200</v>
      </c>
      <c r="B154" s="112" t="s">
        <v>52</v>
      </c>
      <c r="C154" s="113">
        <v>37603000</v>
      </c>
      <c r="D154" s="113">
        <v>37762900</v>
      </c>
      <c r="E154" s="113">
        <v>4568300</v>
      </c>
      <c r="F154" s="143">
        <f t="shared" si="58"/>
        <v>100.42523202935936</v>
      </c>
    </row>
    <row r="155" spans="1:6" s="106" customFormat="1" x14ac:dyDescent="0.2">
      <c r="A155" s="111">
        <v>412300</v>
      </c>
      <c r="B155" s="112" t="s">
        <v>53</v>
      </c>
      <c r="C155" s="113">
        <v>12305400</v>
      </c>
      <c r="D155" s="113">
        <v>13206700</v>
      </c>
      <c r="E155" s="113">
        <v>1259200</v>
      </c>
      <c r="F155" s="143">
        <f t="shared" si="58"/>
        <v>107.32442667446811</v>
      </c>
    </row>
    <row r="156" spans="1:6" s="106" customFormat="1" x14ac:dyDescent="0.2">
      <c r="A156" s="111">
        <v>412400</v>
      </c>
      <c r="B156" s="112" t="s">
        <v>55</v>
      </c>
      <c r="C156" s="113">
        <v>3522400</v>
      </c>
      <c r="D156" s="113">
        <v>8479700.0000000019</v>
      </c>
      <c r="E156" s="113">
        <v>1578200</v>
      </c>
      <c r="F156" s="143">
        <f t="shared" si="58"/>
        <v>240.73642970701798</v>
      </c>
    </row>
    <row r="157" spans="1:6" s="106" customFormat="1" x14ac:dyDescent="0.2">
      <c r="A157" s="111">
        <v>412500</v>
      </c>
      <c r="B157" s="112" t="s">
        <v>57</v>
      </c>
      <c r="C157" s="113">
        <v>7667200</v>
      </c>
      <c r="D157" s="113">
        <v>8454300</v>
      </c>
      <c r="E157" s="113">
        <v>2048600</v>
      </c>
      <c r="F157" s="143">
        <f t="shared" si="58"/>
        <v>110.26580759599331</v>
      </c>
    </row>
    <row r="158" spans="1:6" s="106" customFormat="1" x14ac:dyDescent="0.2">
      <c r="A158" s="111">
        <v>412600</v>
      </c>
      <c r="B158" s="112" t="s">
        <v>58</v>
      </c>
      <c r="C158" s="113">
        <v>10107900</v>
      </c>
      <c r="D158" s="113">
        <v>11411000.000000006</v>
      </c>
      <c r="E158" s="113">
        <v>1625900</v>
      </c>
      <c r="F158" s="143">
        <f t="shared" si="58"/>
        <v>112.89189643744008</v>
      </c>
    </row>
    <row r="159" spans="1:6" s="106" customFormat="1" x14ac:dyDescent="0.2">
      <c r="A159" s="111">
        <v>412700</v>
      </c>
      <c r="B159" s="112" t="s">
        <v>60</v>
      </c>
      <c r="C159" s="113">
        <v>46996200</v>
      </c>
      <c r="D159" s="113">
        <v>57962200</v>
      </c>
      <c r="E159" s="113">
        <v>2575700</v>
      </c>
      <c r="F159" s="143">
        <f t="shared" si="58"/>
        <v>123.33380145628796</v>
      </c>
    </row>
    <row r="160" spans="1:6" s="106" customFormat="1" ht="52.5" x14ac:dyDescent="0.2">
      <c r="A160" s="111">
        <v>412800</v>
      </c>
      <c r="B160" s="112" t="s">
        <v>73</v>
      </c>
      <c r="C160" s="113">
        <v>31800</v>
      </c>
      <c r="D160" s="113">
        <v>53300</v>
      </c>
      <c r="E160" s="113">
        <v>50600</v>
      </c>
      <c r="F160" s="143">
        <f t="shared" si="58"/>
        <v>167.61006289308176</v>
      </c>
    </row>
    <row r="161" spans="1:6" s="106" customFormat="1" x14ac:dyDescent="0.2">
      <c r="A161" s="111">
        <v>412900</v>
      </c>
      <c r="B161" s="112" t="s">
        <v>571</v>
      </c>
      <c r="C161" s="113">
        <v>79325800</v>
      </c>
      <c r="D161" s="113">
        <v>74488300</v>
      </c>
      <c r="E161" s="113">
        <v>11089800</v>
      </c>
      <c r="F161" s="143">
        <f t="shared" si="58"/>
        <v>93.901731845124786</v>
      </c>
    </row>
    <row r="162" spans="1:6" s="115" customFormat="1" ht="25.5" x14ac:dyDescent="0.2">
      <c r="A162" s="108">
        <v>413000</v>
      </c>
      <c r="B162" s="114" t="s">
        <v>97</v>
      </c>
      <c r="C162" s="110">
        <f t="shared" ref="C162:E162" si="62">SUM(C163:C168)</f>
        <v>223596400</v>
      </c>
      <c r="D162" s="110">
        <f t="shared" si="62"/>
        <v>210682400</v>
      </c>
      <c r="E162" s="110">
        <f t="shared" si="62"/>
        <v>41000</v>
      </c>
      <c r="F162" s="153">
        <f t="shared" si="58"/>
        <v>94.224415062138746</v>
      </c>
    </row>
    <row r="163" spans="1:6" s="104" customFormat="1" x14ac:dyDescent="0.2">
      <c r="A163" s="116">
        <v>413100</v>
      </c>
      <c r="B163" s="112" t="s">
        <v>572</v>
      </c>
      <c r="C163" s="113">
        <v>110756200</v>
      </c>
      <c r="D163" s="113">
        <v>111504900</v>
      </c>
      <c r="E163" s="113">
        <v>0</v>
      </c>
      <c r="F163" s="143">
        <f t="shared" si="58"/>
        <v>100.67598924484588</v>
      </c>
    </row>
    <row r="164" spans="1:6" s="115" customFormat="1" x14ac:dyDescent="0.2">
      <c r="A164" s="116">
        <v>413300</v>
      </c>
      <c r="B164" s="112" t="s">
        <v>532</v>
      </c>
      <c r="C164" s="113">
        <v>2279300</v>
      </c>
      <c r="D164" s="113">
        <v>2276600</v>
      </c>
      <c r="E164" s="113">
        <v>0</v>
      </c>
      <c r="F164" s="143">
        <f t="shared" si="58"/>
        <v>99.881542578861925</v>
      </c>
    </row>
    <row r="165" spans="1:6" s="104" customFormat="1" x14ac:dyDescent="0.2">
      <c r="A165" s="116">
        <v>413400</v>
      </c>
      <c r="B165" s="112" t="s">
        <v>103</v>
      </c>
      <c r="C165" s="113">
        <v>94882500</v>
      </c>
      <c r="D165" s="113">
        <v>81150200</v>
      </c>
      <c r="E165" s="113">
        <v>0</v>
      </c>
      <c r="F165" s="143">
        <f t="shared" si="58"/>
        <v>85.527046610281133</v>
      </c>
    </row>
    <row r="166" spans="1:6" s="104" customFormat="1" x14ac:dyDescent="0.2">
      <c r="A166" s="116">
        <v>413700</v>
      </c>
      <c r="B166" s="112" t="s">
        <v>104</v>
      </c>
      <c r="C166" s="113">
        <v>15596200</v>
      </c>
      <c r="D166" s="113">
        <v>15056700</v>
      </c>
      <c r="E166" s="113">
        <v>0</v>
      </c>
      <c r="F166" s="143">
        <f t="shared" si="58"/>
        <v>96.540824046883216</v>
      </c>
    </row>
    <row r="167" spans="1:6" s="104" customFormat="1" ht="52.5" x14ac:dyDescent="0.2">
      <c r="A167" s="116">
        <v>413800</v>
      </c>
      <c r="B167" s="112" t="s">
        <v>105</v>
      </c>
      <c r="C167" s="113">
        <v>30000</v>
      </c>
      <c r="D167" s="113">
        <v>442300</v>
      </c>
      <c r="E167" s="113">
        <v>0</v>
      </c>
      <c r="F167" s="143"/>
    </row>
    <row r="168" spans="1:6" s="104" customFormat="1" x14ac:dyDescent="0.2">
      <c r="A168" s="116">
        <v>413900</v>
      </c>
      <c r="B168" s="112" t="s">
        <v>106</v>
      </c>
      <c r="C168" s="113">
        <v>52200</v>
      </c>
      <c r="D168" s="113">
        <v>251700</v>
      </c>
      <c r="E168" s="113">
        <v>41000</v>
      </c>
      <c r="F168" s="143"/>
    </row>
    <row r="169" spans="1:6" s="104" customFormat="1" x14ac:dyDescent="0.2">
      <c r="A169" s="108">
        <v>414000</v>
      </c>
      <c r="B169" s="114" t="s">
        <v>107</v>
      </c>
      <c r="C169" s="110">
        <f t="shared" ref="C169:E169" si="63">SUM(C170)</f>
        <v>236525000</v>
      </c>
      <c r="D169" s="110">
        <f t="shared" si="63"/>
        <v>244970000</v>
      </c>
      <c r="E169" s="110">
        <f t="shared" si="63"/>
        <v>0</v>
      </c>
      <c r="F169" s="153">
        <f t="shared" ref="F169:F179" si="64">D169/C169*100</f>
        <v>103.57044709861536</v>
      </c>
    </row>
    <row r="170" spans="1:6" s="104" customFormat="1" x14ac:dyDescent="0.2">
      <c r="A170" s="111">
        <v>414100</v>
      </c>
      <c r="B170" s="112" t="s">
        <v>107</v>
      </c>
      <c r="C170" s="113">
        <v>236525000</v>
      </c>
      <c r="D170" s="113">
        <v>244970000</v>
      </c>
      <c r="E170" s="113">
        <v>0</v>
      </c>
      <c r="F170" s="153">
        <f t="shared" si="64"/>
        <v>103.57044709861536</v>
      </c>
    </row>
    <row r="171" spans="1:6" s="104" customFormat="1" x14ac:dyDescent="0.2">
      <c r="A171" s="108">
        <v>415000</v>
      </c>
      <c r="B171" s="114" t="s">
        <v>119</v>
      </c>
      <c r="C171" s="110">
        <f t="shared" ref="C171:E171" si="65">SUM(C172:C173)</f>
        <v>142898900.40000001</v>
      </c>
      <c r="D171" s="110">
        <f t="shared" si="65"/>
        <v>164451900</v>
      </c>
      <c r="E171" s="110">
        <f t="shared" si="65"/>
        <v>158826100</v>
      </c>
      <c r="F171" s="153">
        <f t="shared" si="64"/>
        <v>115.08269100718707</v>
      </c>
    </row>
    <row r="172" spans="1:6" s="104" customFormat="1" x14ac:dyDescent="0.2">
      <c r="A172" s="111">
        <v>415100</v>
      </c>
      <c r="B172" s="112" t="s">
        <v>573</v>
      </c>
      <c r="C172" s="113">
        <v>50000</v>
      </c>
      <c r="D172" s="113">
        <v>50000</v>
      </c>
      <c r="E172" s="113">
        <v>0</v>
      </c>
      <c r="F172" s="143">
        <f t="shared" si="64"/>
        <v>100</v>
      </c>
    </row>
    <row r="173" spans="1:6" s="104" customFormat="1" x14ac:dyDescent="0.2">
      <c r="A173" s="111">
        <v>415200</v>
      </c>
      <c r="B173" s="112" t="s">
        <v>124</v>
      </c>
      <c r="C173" s="113">
        <v>142848900.40000001</v>
      </c>
      <c r="D173" s="113">
        <v>164401900</v>
      </c>
      <c r="E173" s="113">
        <v>158826100</v>
      </c>
      <c r="F173" s="143">
        <f t="shared" si="64"/>
        <v>115.08797025363731</v>
      </c>
    </row>
    <row r="174" spans="1:6" s="104" customFormat="1" ht="51" x14ac:dyDescent="0.2">
      <c r="A174" s="108">
        <v>416000</v>
      </c>
      <c r="B174" s="114" t="s">
        <v>169</v>
      </c>
      <c r="C174" s="110">
        <f t="shared" ref="C174:E174" si="66">SUM(C175:C176)</f>
        <v>512470900</v>
      </c>
      <c r="D174" s="110">
        <f t="shared" si="66"/>
        <v>518474000</v>
      </c>
      <c r="E174" s="110">
        <f t="shared" si="66"/>
        <v>0</v>
      </c>
      <c r="F174" s="153">
        <f t="shared" si="64"/>
        <v>101.17140309820518</v>
      </c>
    </row>
    <row r="175" spans="1:6" s="104" customFormat="1" ht="52.5" x14ac:dyDescent="0.2">
      <c r="A175" s="111">
        <v>416100</v>
      </c>
      <c r="B175" s="112" t="s">
        <v>574</v>
      </c>
      <c r="C175" s="113">
        <v>499900900</v>
      </c>
      <c r="D175" s="113">
        <v>505594000</v>
      </c>
      <c r="E175" s="113">
        <v>0</v>
      </c>
      <c r="F175" s="143">
        <f t="shared" si="64"/>
        <v>101.13884571922156</v>
      </c>
    </row>
    <row r="176" spans="1:6" s="104" customFormat="1" ht="52.5" x14ac:dyDescent="0.2">
      <c r="A176" s="111">
        <v>416300</v>
      </c>
      <c r="B176" s="112" t="s">
        <v>575</v>
      </c>
      <c r="C176" s="113">
        <v>12570000</v>
      </c>
      <c r="D176" s="113">
        <v>12880000</v>
      </c>
      <c r="E176" s="113">
        <v>0</v>
      </c>
      <c r="F176" s="143">
        <f t="shared" si="64"/>
        <v>102.46618933969769</v>
      </c>
    </row>
    <row r="177" spans="1:6" s="104" customFormat="1" ht="51" x14ac:dyDescent="0.2">
      <c r="A177" s="108">
        <v>417000</v>
      </c>
      <c r="B177" s="114" t="s">
        <v>196</v>
      </c>
      <c r="C177" s="110">
        <f t="shared" ref="C177:E177" si="67">SUM(C178:C178)</f>
        <v>1785000000</v>
      </c>
      <c r="D177" s="110">
        <f t="shared" si="67"/>
        <v>1796600000</v>
      </c>
      <c r="E177" s="110">
        <f t="shared" si="67"/>
        <v>0</v>
      </c>
      <c r="F177" s="153">
        <f t="shared" si="64"/>
        <v>100.64985994397759</v>
      </c>
    </row>
    <row r="178" spans="1:6" s="104" customFormat="1" x14ac:dyDescent="0.2">
      <c r="A178" s="111">
        <v>417100</v>
      </c>
      <c r="B178" s="112" t="s">
        <v>197</v>
      </c>
      <c r="C178" s="113">
        <v>1785000000</v>
      </c>
      <c r="D178" s="113">
        <v>1796600000</v>
      </c>
      <c r="E178" s="113">
        <v>0</v>
      </c>
      <c r="F178" s="143">
        <f t="shared" si="64"/>
        <v>100.64985994397759</v>
      </c>
    </row>
    <row r="179" spans="1:6" s="104" customFormat="1" ht="51" x14ac:dyDescent="0.2">
      <c r="A179" s="117">
        <v>418000</v>
      </c>
      <c r="B179" s="114" t="s">
        <v>198</v>
      </c>
      <c r="C179" s="110">
        <f t="shared" ref="C179:D179" si="68">C183+C181+C182+C180</f>
        <v>253300</v>
      </c>
      <c r="D179" s="110">
        <f t="shared" si="68"/>
        <v>244000</v>
      </c>
      <c r="E179" s="110">
        <f t="shared" ref="E179" si="69">E183+E181+E182</f>
        <v>222800</v>
      </c>
      <c r="F179" s="153">
        <f t="shared" si="64"/>
        <v>96.328464271614692</v>
      </c>
    </row>
    <row r="180" spans="1:6" s="104" customFormat="1" ht="52.5" x14ac:dyDescent="0.2">
      <c r="A180" s="68">
        <v>418100</v>
      </c>
      <c r="B180" s="112" t="s">
        <v>747</v>
      </c>
      <c r="C180" s="113">
        <v>0</v>
      </c>
      <c r="D180" s="113">
        <v>0</v>
      </c>
      <c r="E180" s="113">
        <v>0</v>
      </c>
      <c r="F180" s="143">
        <v>0</v>
      </c>
    </row>
    <row r="181" spans="1:6" s="104" customFormat="1" x14ac:dyDescent="0.2">
      <c r="A181" s="68">
        <v>418200</v>
      </c>
      <c r="B181" s="112" t="s">
        <v>199</v>
      </c>
      <c r="C181" s="113">
        <v>39200</v>
      </c>
      <c r="D181" s="113">
        <v>40200</v>
      </c>
      <c r="E181" s="113">
        <v>55500</v>
      </c>
      <c r="F181" s="143">
        <f>D181/C181*100</f>
        <v>102.55102040816327</v>
      </c>
    </row>
    <row r="182" spans="1:6" s="104" customFormat="1" ht="52.5" x14ac:dyDescent="0.2">
      <c r="A182" s="68">
        <v>418300</v>
      </c>
      <c r="B182" s="112" t="s">
        <v>716</v>
      </c>
      <c r="C182" s="113">
        <v>0</v>
      </c>
      <c r="D182" s="113">
        <v>0</v>
      </c>
      <c r="E182" s="113">
        <v>0</v>
      </c>
      <c r="F182" s="143">
        <v>0</v>
      </c>
    </row>
    <row r="183" spans="1:6" s="104" customFormat="1" x14ac:dyDescent="0.2">
      <c r="A183" s="116">
        <v>418400</v>
      </c>
      <c r="B183" s="112" t="s">
        <v>200</v>
      </c>
      <c r="C183" s="113">
        <v>214100</v>
      </c>
      <c r="D183" s="113">
        <v>203800</v>
      </c>
      <c r="E183" s="113">
        <v>167300</v>
      </c>
      <c r="F183" s="143">
        <f t="shared" ref="F183:F190" si="70">D183/C183*100</f>
        <v>95.189163942083141</v>
      </c>
    </row>
    <row r="184" spans="1:6" s="115" customFormat="1" ht="25.5" x14ac:dyDescent="0.2">
      <c r="A184" s="108">
        <v>419000</v>
      </c>
      <c r="B184" s="114" t="s">
        <v>201</v>
      </c>
      <c r="C184" s="110">
        <f t="shared" ref="C184:E184" si="71">C185</f>
        <v>7449800</v>
      </c>
      <c r="D184" s="110">
        <f t="shared" si="71"/>
        <v>6979200</v>
      </c>
      <c r="E184" s="110">
        <f t="shared" si="71"/>
        <v>46500</v>
      </c>
      <c r="F184" s="153">
        <f t="shared" si="70"/>
        <v>93.683051894010589</v>
      </c>
    </row>
    <row r="185" spans="1:6" s="104" customFormat="1" x14ac:dyDescent="0.2">
      <c r="A185" s="111">
        <v>419100</v>
      </c>
      <c r="B185" s="112" t="s">
        <v>201</v>
      </c>
      <c r="C185" s="113">
        <v>7449800</v>
      </c>
      <c r="D185" s="113">
        <v>6979200</v>
      </c>
      <c r="E185" s="113">
        <v>46500</v>
      </c>
      <c r="F185" s="143">
        <f t="shared" si="70"/>
        <v>93.683051894010589</v>
      </c>
    </row>
    <row r="186" spans="1:6" s="104" customFormat="1" ht="51" x14ac:dyDescent="0.2">
      <c r="A186" s="107">
        <v>480000</v>
      </c>
      <c r="B186" s="138" t="s">
        <v>202</v>
      </c>
      <c r="C186" s="103">
        <f t="shared" ref="C186:E186" si="72">C187+C192</f>
        <v>415952599.99431527</v>
      </c>
      <c r="D186" s="103">
        <f t="shared" si="72"/>
        <v>396355500</v>
      </c>
      <c r="E186" s="103">
        <f t="shared" si="72"/>
        <v>138000</v>
      </c>
      <c r="F186" s="153">
        <f t="shared" si="70"/>
        <v>95.288621829847173</v>
      </c>
    </row>
    <row r="187" spans="1:6" s="104" customFormat="1" x14ac:dyDescent="0.2">
      <c r="A187" s="108">
        <v>487000</v>
      </c>
      <c r="B187" s="114" t="s">
        <v>25</v>
      </c>
      <c r="C187" s="110">
        <f t="shared" ref="C187:D187" si="73">SUM(C188:C191)</f>
        <v>358266800</v>
      </c>
      <c r="D187" s="110">
        <f t="shared" si="73"/>
        <v>297862800</v>
      </c>
      <c r="E187" s="110">
        <f t="shared" ref="E187" si="74">SUM(E188:E191)</f>
        <v>0</v>
      </c>
      <c r="F187" s="153">
        <f t="shared" si="70"/>
        <v>83.139939285471058</v>
      </c>
    </row>
    <row r="188" spans="1:6" s="104" customFormat="1" x14ac:dyDescent="0.2">
      <c r="A188" s="111">
        <v>487100</v>
      </c>
      <c r="B188" s="112" t="s">
        <v>576</v>
      </c>
      <c r="C188" s="113">
        <v>316000</v>
      </c>
      <c r="D188" s="113">
        <v>318100</v>
      </c>
      <c r="E188" s="113">
        <v>0</v>
      </c>
      <c r="F188" s="143">
        <f t="shared" si="70"/>
        <v>100.66455696202532</v>
      </c>
    </row>
    <row r="189" spans="1:6" s="104" customFormat="1" x14ac:dyDescent="0.2">
      <c r="A189" s="119">
        <v>487300</v>
      </c>
      <c r="B189" s="112" t="s">
        <v>217</v>
      </c>
      <c r="C189" s="113">
        <v>63800000</v>
      </c>
      <c r="D189" s="113">
        <v>96493900</v>
      </c>
      <c r="E189" s="113">
        <v>0</v>
      </c>
      <c r="F189" s="143">
        <f t="shared" si="70"/>
        <v>151.24435736677114</v>
      </c>
    </row>
    <row r="190" spans="1:6" s="104" customFormat="1" x14ac:dyDescent="0.2">
      <c r="A190" s="111">
        <v>487400</v>
      </c>
      <c r="B190" s="111" t="s">
        <v>218</v>
      </c>
      <c r="C190" s="113">
        <v>294150800</v>
      </c>
      <c r="D190" s="113">
        <v>201050800</v>
      </c>
      <c r="E190" s="113">
        <v>0</v>
      </c>
      <c r="F190" s="143">
        <f t="shared" si="70"/>
        <v>68.349567636735983</v>
      </c>
    </row>
    <row r="191" spans="1:6" s="104" customFormat="1" x14ac:dyDescent="0.2">
      <c r="A191" s="111">
        <v>487900</v>
      </c>
      <c r="B191" s="111" t="s">
        <v>665</v>
      </c>
      <c r="C191" s="113">
        <v>0</v>
      </c>
      <c r="D191" s="113">
        <v>0</v>
      </c>
      <c r="E191" s="113">
        <v>0</v>
      </c>
      <c r="F191" s="143">
        <v>0</v>
      </c>
    </row>
    <row r="192" spans="1:6" s="104" customFormat="1" x14ac:dyDescent="0.2">
      <c r="A192" s="108">
        <v>488000</v>
      </c>
      <c r="B192" s="114" t="s">
        <v>31</v>
      </c>
      <c r="C192" s="110">
        <f t="shared" ref="C192:E192" si="75">SUM(C193)</f>
        <v>57685799.994315296</v>
      </c>
      <c r="D192" s="110">
        <f t="shared" si="75"/>
        <v>98492700</v>
      </c>
      <c r="E192" s="110">
        <f t="shared" si="75"/>
        <v>138000</v>
      </c>
      <c r="F192" s="153">
        <f>D192/C192*100</f>
        <v>170.73993948199742</v>
      </c>
    </row>
    <row r="193" spans="1:6" s="104" customFormat="1" x14ac:dyDescent="0.2">
      <c r="A193" s="111">
        <v>488100</v>
      </c>
      <c r="B193" s="112" t="s">
        <v>31</v>
      </c>
      <c r="C193" s="113">
        <v>57685799.994315296</v>
      </c>
      <c r="D193" s="113">
        <v>98492700</v>
      </c>
      <c r="E193" s="113">
        <v>138000</v>
      </c>
      <c r="F193" s="143">
        <f>D193/C193*100</f>
        <v>170.73993948199742</v>
      </c>
    </row>
    <row r="194" spans="1:6" s="106" customFormat="1" x14ac:dyDescent="0.2">
      <c r="A194" s="117" t="s">
        <v>287</v>
      </c>
      <c r="B194" s="114" t="s">
        <v>288</v>
      </c>
      <c r="C194" s="110">
        <f t="shared" ref="C194:E194" si="76">SUM(C195)</f>
        <v>9645300</v>
      </c>
      <c r="D194" s="110">
        <f t="shared" si="76"/>
        <v>2783000</v>
      </c>
      <c r="E194" s="110">
        <f t="shared" si="76"/>
        <v>0</v>
      </c>
      <c r="F194" s="153">
        <f>D194/C194*100</f>
        <v>28.853431204835516</v>
      </c>
    </row>
    <row r="195" spans="1:6" s="104" customFormat="1" x14ac:dyDescent="0.2">
      <c r="A195" s="68" t="s">
        <v>287</v>
      </c>
      <c r="B195" s="112" t="s">
        <v>288</v>
      </c>
      <c r="C195" s="113">
        <v>9645300</v>
      </c>
      <c r="D195" s="113">
        <v>2783000</v>
      </c>
      <c r="E195" s="113">
        <v>0</v>
      </c>
      <c r="F195" s="143">
        <f>D195/C195*100</f>
        <v>28.853431204835516</v>
      </c>
    </row>
    <row r="196" spans="1:6" s="104" customFormat="1" x14ac:dyDescent="0.2">
      <c r="A196" s="111"/>
      <c r="B196" s="112"/>
      <c r="C196" s="113"/>
      <c r="D196" s="113"/>
      <c r="E196" s="113"/>
      <c r="F196" s="153"/>
    </row>
    <row r="197" spans="1:6" s="104" customFormat="1" x14ac:dyDescent="0.2">
      <c r="A197" s="120" t="s">
        <v>577</v>
      </c>
      <c r="B197" s="112"/>
      <c r="C197" s="103">
        <f t="shared" ref="C197:E197" si="77">C198+C217</f>
        <v>162600300</v>
      </c>
      <c r="D197" s="103">
        <f t="shared" si="77"/>
        <v>167698000</v>
      </c>
      <c r="E197" s="103">
        <f t="shared" si="77"/>
        <v>25753300</v>
      </c>
      <c r="F197" s="153">
        <f>D197/C197*100</f>
        <v>103.13511106683076</v>
      </c>
    </row>
    <row r="198" spans="1:6" s="106" customFormat="1" x14ac:dyDescent="0.2">
      <c r="A198" s="107">
        <v>510000</v>
      </c>
      <c r="B198" s="138" t="s">
        <v>245</v>
      </c>
      <c r="C198" s="103">
        <f t="shared" ref="C198:D198" si="78">C199+C209+C213+C215+C207</f>
        <v>162070300</v>
      </c>
      <c r="D198" s="103">
        <f t="shared" si="78"/>
        <v>167168000</v>
      </c>
      <c r="E198" s="103">
        <f>E199+E209+E213+E215+E207</f>
        <v>25753300</v>
      </c>
      <c r="F198" s="153">
        <f>D198/C198*100</f>
        <v>103.14536346264553</v>
      </c>
    </row>
    <row r="199" spans="1:6" s="104" customFormat="1" x14ac:dyDescent="0.2">
      <c r="A199" s="108">
        <v>511000</v>
      </c>
      <c r="B199" s="114" t="s">
        <v>246</v>
      </c>
      <c r="C199" s="110">
        <f t="shared" ref="C199:E199" si="79">SUM(C200:C206)</f>
        <v>145438500</v>
      </c>
      <c r="D199" s="110">
        <f t="shared" si="79"/>
        <v>150255900</v>
      </c>
      <c r="E199" s="110">
        <f t="shared" si="79"/>
        <v>19924500</v>
      </c>
      <c r="F199" s="153">
        <f>D199/C199*100</f>
        <v>103.31232789117048</v>
      </c>
    </row>
    <row r="200" spans="1:6" s="106" customFormat="1" x14ac:dyDescent="0.2">
      <c r="A200" s="119">
        <v>511100</v>
      </c>
      <c r="B200" s="112" t="s">
        <v>247</v>
      </c>
      <c r="C200" s="113">
        <v>78948300</v>
      </c>
      <c r="D200" s="113">
        <v>88858300</v>
      </c>
      <c r="E200" s="113">
        <v>2180700</v>
      </c>
      <c r="F200" s="143">
        <f>D200/C200*100</f>
        <v>112.55251854694781</v>
      </c>
    </row>
    <row r="201" spans="1:6" s="106" customFormat="1" ht="52.5" x14ac:dyDescent="0.2">
      <c r="A201" s="111">
        <v>511200</v>
      </c>
      <c r="B201" s="112" t="s">
        <v>248</v>
      </c>
      <c r="C201" s="113">
        <v>2057600</v>
      </c>
      <c r="D201" s="113">
        <v>7498400</v>
      </c>
      <c r="E201" s="113">
        <v>1381700</v>
      </c>
      <c r="F201" s="143"/>
    </row>
    <row r="202" spans="1:6" s="106" customFormat="1" x14ac:dyDescent="0.2">
      <c r="A202" s="111">
        <v>511300</v>
      </c>
      <c r="B202" s="112" t="s">
        <v>249</v>
      </c>
      <c r="C202" s="113">
        <v>48110100</v>
      </c>
      <c r="D202" s="113">
        <v>31731700</v>
      </c>
      <c r="E202" s="113">
        <v>16062500</v>
      </c>
      <c r="F202" s="143">
        <f>D202/C202*100</f>
        <v>65.956420793139074</v>
      </c>
    </row>
    <row r="203" spans="1:6" s="106" customFormat="1" x14ac:dyDescent="0.2">
      <c r="A203" s="111">
        <v>511400</v>
      </c>
      <c r="B203" s="112" t="s">
        <v>250</v>
      </c>
      <c r="C203" s="113">
        <v>425000</v>
      </c>
      <c r="D203" s="113">
        <v>1065800</v>
      </c>
      <c r="E203" s="113">
        <v>33200</v>
      </c>
      <c r="F203" s="143">
        <f>D203/C203*100</f>
        <v>250.7764705882353</v>
      </c>
    </row>
    <row r="204" spans="1:6" s="106" customFormat="1" x14ac:dyDescent="0.2">
      <c r="A204" s="111">
        <v>511500</v>
      </c>
      <c r="B204" s="112" t="s">
        <v>251</v>
      </c>
      <c r="C204" s="113">
        <v>0</v>
      </c>
      <c r="D204" s="113">
        <v>0</v>
      </c>
      <c r="E204" s="113">
        <v>148800</v>
      </c>
      <c r="F204" s="143">
        <v>0</v>
      </c>
    </row>
    <row r="205" spans="1:6" s="106" customFormat="1" x14ac:dyDescent="0.2">
      <c r="A205" s="116">
        <v>511600</v>
      </c>
      <c r="B205" s="112" t="s">
        <v>659</v>
      </c>
      <c r="C205" s="113">
        <v>0</v>
      </c>
      <c r="D205" s="113">
        <v>2500</v>
      </c>
      <c r="E205" s="113">
        <v>0</v>
      </c>
      <c r="F205" s="143">
        <v>0</v>
      </c>
    </row>
    <row r="206" spans="1:6" s="104" customFormat="1" x14ac:dyDescent="0.2">
      <c r="A206" s="111">
        <v>511700</v>
      </c>
      <c r="B206" s="112" t="s">
        <v>252</v>
      </c>
      <c r="C206" s="113">
        <v>15897500</v>
      </c>
      <c r="D206" s="113">
        <v>21099200.000000004</v>
      </c>
      <c r="E206" s="113">
        <v>117600</v>
      </c>
      <c r="F206" s="143">
        <f>D206/C206*100</f>
        <v>132.72023903129426</v>
      </c>
    </row>
    <row r="207" spans="1:6" s="104" customFormat="1" x14ac:dyDescent="0.2">
      <c r="A207" s="108">
        <v>512000</v>
      </c>
      <c r="B207" s="114" t="s">
        <v>617</v>
      </c>
      <c r="C207" s="110">
        <f t="shared" ref="C207:D207" si="80">C208</f>
        <v>0</v>
      </c>
      <c r="D207" s="110">
        <f t="shared" si="80"/>
        <v>22000</v>
      </c>
      <c r="E207" s="110">
        <f>E208</f>
        <v>0</v>
      </c>
      <c r="F207" s="153">
        <v>0</v>
      </c>
    </row>
    <row r="208" spans="1:6" s="104" customFormat="1" x14ac:dyDescent="0.2">
      <c r="A208" s="111">
        <v>512100</v>
      </c>
      <c r="B208" s="112" t="s">
        <v>617</v>
      </c>
      <c r="C208" s="113">
        <v>0</v>
      </c>
      <c r="D208" s="113">
        <v>22000</v>
      </c>
      <c r="E208" s="113">
        <v>0</v>
      </c>
      <c r="F208" s="143">
        <v>0</v>
      </c>
    </row>
    <row r="209" spans="1:6" s="104" customFormat="1" x14ac:dyDescent="0.2">
      <c r="A209" s="108">
        <v>513000</v>
      </c>
      <c r="B209" s="114" t="s">
        <v>253</v>
      </c>
      <c r="C209" s="110">
        <f t="shared" ref="C209:E209" si="81">SUM(C210:C212)</f>
        <v>2998200</v>
      </c>
      <c r="D209" s="110">
        <f t="shared" si="81"/>
        <v>2356600</v>
      </c>
      <c r="E209" s="110">
        <f t="shared" si="81"/>
        <v>55000</v>
      </c>
      <c r="F209" s="153">
        <f>D209/C209*100</f>
        <v>78.600493629511035</v>
      </c>
    </row>
    <row r="210" spans="1:6" s="104" customFormat="1" x14ac:dyDescent="0.2">
      <c r="A210" s="111">
        <v>513100</v>
      </c>
      <c r="B210" s="112" t="s">
        <v>643</v>
      </c>
      <c r="C210" s="113">
        <v>0</v>
      </c>
      <c r="D210" s="113">
        <v>95000</v>
      </c>
      <c r="E210" s="113">
        <v>50000</v>
      </c>
      <c r="F210" s="143">
        <v>0</v>
      </c>
    </row>
    <row r="211" spans="1:6" s="104" customFormat="1" x14ac:dyDescent="0.2">
      <c r="A211" s="111">
        <v>513200</v>
      </c>
      <c r="B211" s="112" t="s">
        <v>724</v>
      </c>
      <c r="C211" s="113">
        <v>0</v>
      </c>
      <c r="D211" s="113">
        <v>41000</v>
      </c>
      <c r="E211" s="113">
        <v>0</v>
      </c>
      <c r="F211" s="143">
        <v>0</v>
      </c>
    </row>
    <row r="212" spans="1:6" s="104" customFormat="1" x14ac:dyDescent="0.2">
      <c r="A212" s="111">
        <v>513700</v>
      </c>
      <c r="B212" s="112" t="s">
        <v>254</v>
      </c>
      <c r="C212" s="113">
        <v>2998200</v>
      </c>
      <c r="D212" s="113">
        <v>2220600</v>
      </c>
      <c r="E212" s="113">
        <v>5000</v>
      </c>
      <c r="F212" s="143">
        <f t="shared" ref="F212:F220" si="82">D212/C212*100</f>
        <v>74.064438663197919</v>
      </c>
    </row>
    <row r="213" spans="1:6" s="104" customFormat="1" ht="51" x14ac:dyDescent="0.2">
      <c r="A213" s="108">
        <v>516000</v>
      </c>
      <c r="B213" s="114" t="s">
        <v>257</v>
      </c>
      <c r="C213" s="110">
        <f t="shared" ref="C213:E213" si="83">SUM(C214)</f>
        <v>13528600</v>
      </c>
      <c r="D213" s="110">
        <f t="shared" si="83"/>
        <v>14390500</v>
      </c>
      <c r="E213" s="110">
        <f t="shared" si="83"/>
        <v>5017500</v>
      </c>
      <c r="F213" s="153">
        <f t="shared" si="82"/>
        <v>106.37094747423976</v>
      </c>
    </row>
    <row r="214" spans="1:6" s="115" customFormat="1" ht="52.5" x14ac:dyDescent="0.2">
      <c r="A214" s="111">
        <v>516100</v>
      </c>
      <c r="B214" s="112" t="s">
        <v>257</v>
      </c>
      <c r="C214" s="113">
        <v>13528600</v>
      </c>
      <c r="D214" s="113">
        <v>14390500</v>
      </c>
      <c r="E214" s="113">
        <v>5017500</v>
      </c>
      <c r="F214" s="143">
        <f t="shared" si="82"/>
        <v>106.37094747423976</v>
      </c>
    </row>
    <row r="215" spans="1:6" s="115" customFormat="1" ht="51" x14ac:dyDescent="0.2">
      <c r="A215" s="118">
        <v>518000</v>
      </c>
      <c r="B215" s="114" t="s">
        <v>258</v>
      </c>
      <c r="C215" s="110">
        <f t="shared" ref="C215:E215" si="84">C216</f>
        <v>105000</v>
      </c>
      <c r="D215" s="110">
        <f t="shared" si="84"/>
        <v>143000</v>
      </c>
      <c r="E215" s="110">
        <f t="shared" si="84"/>
        <v>756300</v>
      </c>
      <c r="F215" s="153">
        <f t="shared" si="82"/>
        <v>136.1904761904762</v>
      </c>
    </row>
    <row r="216" spans="1:6" s="115" customFormat="1" ht="52.5" x14ac:dyDescent="0.2">
      <c r="A216" s="121">
        <v>518100</v>
      </c>
      <c r="B216" s="112" t="s">
        <v>258</v>
      </c>
      <c r="C216" s="113">
        <v>105000</v>
      </c>
      <c r="D216" s="113">
        <v>143000</v>
      </c>
      <c r="E216" s="113">
        <v>756300</v>
      </c>
      <c r="F216" s="143">
        <f t="shared" si="82"/>
        <v>136.1904761904762</v>
      </c>
    </row>
    <row r="217" spans="1:6" s="115" customFormat="1" ht="76.5" x14ac:dyDescent="0.2">
      <c r="A217" s="117">
        <v>580000</v>
      </c>
      <c r="B217" s="114" t="s">
        <v>259</v>
      </c>
      <c r="C217" s="110">
        <f t="shared" ref="C217:D218" si="85">C218</f>
        <v>530000</v>
      </c>
      <c r="D217" s="110">
        <f t="shared" si="85"/>
        <v>530000</v>
      </c>
      <c r="E217" s="110">
        <f t="shared" ref="E217:E218" si="86">E218</f>
        <v>0</v>
      </c>
      <c r="F217" s="153">
        <f t="shared" si="82"/>
        <v>100</v>
      </c>
    </row>
    <row r="218" spans="1:6" s="115" customFormat="1" ht="51" x14ac:dyDescent="0.2">
      <c r="A218" s="117">
        <v>581000</v>
      </c>
      <c r="B218" s="114" t="s">
        <v>260</v>
      </c>
      <c r="C218" s="110">
        <f t="shared" si="85"/>
        <v>530000</v>
      </c>
      <c r="D218" s="110">
        <f t="shared" si="85"/>
        <v>530000</v>
      </c>
      <c r="E218" s="110">
        <f t="shared" si="86"/>
        <v>0</v>
      </c>
      <c r="F218" s="153">
        <f t="shared" si="82"/>
        <v>100</v>
      </c>
    </row>
    <row r="219" spans="1:6" s="115" customFormat="1" ht="52.5" x14ac:dyDescent="0.2">
      <c r="A219" s="116">
        <v>581200</v>
      </c>
      <c r="B219" s="112" t="s">
        <v>261</v>
      </c>
      <c r="C219" s="113">
        <v>530000</v>
      </c>
      <c r="D219" s="113">
        <v>530000</v>
      </c>
      <c r="E219" s="113">
        <v>0</v>
      </c>
      <c r="F219" s="143">
        <f t="shared" si="82"/>
        <v>100</v>
      </c>
    </row>
    <row r="220" spans="1:6" s="123" customFormat="1" ht="51" x14ac:dyDescent="0.2">
      <c r="A220" s="122"/>
      <c r="B220" s="156" t="s">
        <v>578</v>
      </c>
      <c r="C220" s="157">
        <f t="shared" ref="C220:E220" si="87">C145+C197</f>
        <v>4860402600.3909817</v>
      </c>
      <c r="D220" s="157">
        <f t="shared" si="87"/>
        <v>4879527899.999445</v>
      </c>
      <c r="E220" s="157">
        <f t="shared" si="87"/>
        <v>219511400</v>
      </c>
      <c r="F220" s="163">
        <f t="shared" si="82"/>
        <v>100.39349208657993</v>
      </c>
    </row>
    <row r="221" spans="1:6" s="106" customFormat="1" x14ac:dyDescent="0.2">
      <c r="A221" s="111"/>
      <c r="B221" s="112"/>
      <c r="C221" s="113"/>
      <c r="D221" s="113"/>
      <c r="E221" s="113"/>
      <c r="F221" s="153"/>
    </row>
    <row r="222" spans="1:6" s="106" customFormat="1" x14ac:dyDescent="0.2">
      <c r="A222" s="111"/>
      <c r="B222" s="112"/>
      <c r="C222" s="113"/>
      <c r="D222" s="113"/>
      <c r="E222" s="113"/>
      <c r="F222" s="153"/>
    </row>
    <row r="223" spans="1:6" s="106" customFormat="1" x14ac:dyDescent="0.2">
      <c r="A223" s="101" t="s">
        <v>760</v>
      </c>
      <c r="B223" s="112"/>
      <c r="C223" s="113"/>
      <c r="D223" s="113"/>
      <c r="E223" s="113"/>
      <c r="F223" s="124"/>
    </row>
    <row r="224" spans="1:6" s="106" customFormat="1" x14ac:dyDescent="0.2">
      <c r="A224" s="111"/>
      <c r="B224" s="112"/>
      <c r="C224" s="113"/>
      <c r="D224" s="113"/>
      <c r="E224" s="113"/>
      <c r="F224" s="153"/>
    </row>
    <row r="225" spans="1:6" ht="127.5" x14ac:dyDescent="0.2">
      <c r="A225" s="149" t="s">
        <v>43</v>
      </c>
      <c r="B225" s="149" t="s">
        <v>1</v>
      </c>
      <c r="C225" s="65" t="s">
        <v>763</v>
      </c>
      <c r="D225" s="65" t="s">
        <v>764</v>
      </c>
      <c r="E225" s="65" t="s">
        <v>750</v>
      </c>
      <c r="F225" s="65" t="s">
        <v>765</v>
      </c>
    </row>
    <row r="226" spans="1:6" x14ac:dyDescent="0.2">
      <c r="A226" s="148">
        <v>1</v>
      </c>
      <c r="B226" s="149">
        <v>2</v>
      </c>
      <c r="C226" s="66">
        <v>3</v>
      </c>
      <c r="D226" s="66">
        <v>4</v>
      </c>
      <c r="E226" s="66">
        <v>5</v>
      </c>
      <c r="F226" s="66" t="s">
        <v>762</v>
      </c>
    </row>
    <row r="227" spans="1:6" s="123" customFormat="1" x14ac:dyDescent="0.2">
      <c r="A227" s="125"/>
      <c r="B227" s="126" t="s">
        <v>579</v>
      </c>
      <c r="C227" s="127">
        <f t="shared" ref="C227:E227" si="88">C228+C244+C259+C278</f>
        <v>200738700.00999999</v>
      </c>
      <c r="D227" s="127">
        <f t="shared" si="88"/>
        <v>106561300</v>
      </c>
      <c r="E227" s="127">
        <f t="shared" si="88"/>
        <v>19189500</v>
      </c>
      <c r="F227" s="128">
        <f>D227/C227*100</f>
        <v>53.084582093383858</v>
      </c>
    </row>
    <row r="228" spans="1:6" s="106" customFormat="1" ht="51" x14ac:dyDescent="0.2">
      <c r="A228" s="129"/>
      <c r="B228" s="138" t="s">
        <v>580</v>
      </c>
      <c r="C228" s="103">
        <f t="shared" ref="C228:E228" si="89">C229-C236</f>
        <v>88049000</v>
      </c>
      <c r="D228" s="103">
        <f t="shared" si="89"/>
        <v>58493900</v>
      </c>
      <c r="E228" s="103">
        <f t="shared" si="89"/>
        <v>226300</v>
      </c>
      <c r="F228" s="153">
        <f>D228/C228*100</f>
        <v>66.433349612147779</v>
      </c>
    </row>
    <row r="229" spans="1:6" s="106" customFormat="1" x14ac:dyDescent="0.2">
      <c r="A229" s="107">
        <v>910000</v>
      </c>
      <c r="B229" s="138" t="s">
        <v>581</v>
      </c>
      <c r="C229" s="103">
        <f t="shared" ref="C229:E229" si="90">C230+C234</f>
        <v>88419000</v>
      </c>
      <c r="D229" s="103">
        <f t="shared" si="90"/>
        <v>85174800</v>
      </c>
      <c r="E229" s="103">
        <f t="shared" si="90"/>
        <v>226300</v>
      </c>
      <c r="F229" s="153">
        <f>D229/C229*100</f>
        <v>96.330879109693626</v>
      </c>
    </row>
    <row r="230" spans="1:6" s="106" customFormat="1" x14ac:dyDescent="0.2">
      <c r="A230" s="108">
        <v>911000</v>
      </c>
      <c r="B230" s="114" t="s">
        <v>36</v>
      </c>
      <c r="C230" s="110">
        <f t="shared" ref="C230:E230" si="91">SUM(C231:C233)</f>
        <v>82909900</v>
      </c>
      <c r="D230" s="110">
        <f t="shared" si="91"/>
        <v>80646700</v>
      </c>
      <c r="E230" s="110">
        <f t="shared" si="91"/>
        <v>226300</v>
      </c>
      <c r="F230" s="153">
        <f>D230/C230*100</f>
        <v>97.270289796514049</v>
      </c>
    </row>
    <row r="231" spans="1:6" s="106" customFormat="1" x14ac:dyDescent="0.2">
      <c r="A231" s="119">
        <v>911100</v>
      </c>
      <c r="B231" s="112" t="s">
        <v>756</v>
      </c>
      <c r="C231" s="113">
        <v>0</v>
      </c>
      <c r="D231" s="113">
        <v>1000000</v>
      </c>
      <c r="E231" s="113">
        <v>0</v>
      </c>
      <c r="F231" s="143">
        <v>0</v>
      </c>
    </row>
    <row r="232" spans="1:6" s="106" customFormat="1" x14ac:dyDescent="0.2">
      <c r="A232" s="119">
        <v>911200</v>
      </c>
      <c r="B232" s="112" t="s">
        <v>746</v>
      </c>
      <c r="C232" s="113">
        <v>0</v>
      </c>
      <c r="D232" s="113">
        <v>0</v>
      </c>
      <c r="E232" s="113">
        <v>0</v>
      </c>
      <c r="F232" s="143">
        <v>0</v>
      </c>
    </row>
    <row r="233" spans="1:6" s="106" customFormat="1" x14ac:dyDescent="0.2">
      <c r="A233" s="111">
        <v>911400</v>
      </c>
      <c r="B233" s="112" t="s">
        <v>37</v>
      </c>
      <c r="C233" s="113">
        <v>82909900</v>
      </c>
      <c r="D233" s="113">
        <v>79646700</v>
      </c>
      <c r="E233" s="113">
        <v>226300</v>
      </c>
      <c r="F233" s="143">
        <f>D233/C233*100</f>
        <v>96.064161215970586</v>
      </c>
    </row>
    <row r="234" spans="1:6" s="130" customFormat="1" ht="51" x14ac:dyDescent="0.2">
      <c r="A234" s="108">
        <v>918000</v>
      </c>
      <c r="B234" s="114" t="s">
        <v>551</v>
      </c>
      <c r="C234" s="110">
        <f t="shared" ref="C234:E234" si="92">C235</f>
        <v>5509100</v>
      </c>
      <c r="D234" s="110">
        <f t="shared" si="92"/>
        <v>4528100</v>
      </c>
      <c r="E234" s="110">
        <f t="shared" si="92"/>
        <v>0</v>
      </c>
      <c r="F234" s="153">
        <f>D234/C234*100</f>
        <v>82.193098691256282</v>
      </c>
    </row>
    <row r="235" spans="1:6" s="106" customFormat="1" ht="52.5" x14ac:dyDescent="0.2">
      <c r="A235" s="111">
        <v>918100</v>
      </c>
      <c r="B235" s="112" t="s">
        <v>38</v>
      </c>
      <c r="C235" s="113">
        <v>5509100</v>
      </c>
      <c r="D235" s="113">
        <v>4528100</v>
      </c>
      <c r="E235" s="113">
        <v>0</v>
      </c>
      <c r="F235" s="143">
        <f>D235/C235*100</f>
        <v>82.193098691256282</v>
      </c>
    </row>
    <row r="236" spans="1:6" s="130" customFormat="1" ht="25.5" x14ac:dyDescent="0.2">
      <c r="A236" s="108">
        <v>610000</v>
      </c>
      <c r="B236" s="114" t="s">
        <v>262</v>
      </c>
      <c r="C236" s="110">
        <f t="shared" ref="C236:E236" si="93">C237+C241</f>
        <v>370000</v>
      </c>
      <c r="D236" s="110">
        <f t="shared" si="93"/>
        <v>26680900</v>
      </c>
      <c r="E236" s="110">
        <f t="shared" si="93"/>
        <v>0</v>
      </c>
      <c r="F236" s="153"/>
    </row>
    <row r="237" spans="1:6" s="130" customFormat="1" ht="25.5" x14ac:dyDescent="0.2">
      <c r="A237" s="108">
        <v>611000</v>
      </c>
      <c r="B237" s="114" t="s">
        <v>263</v>
      </c>
      <c r="C237" s="110">
        <f t="shared" ref="C237:E237" si="94">SUM(C238:C240)</f>
        <v>0</v>
      </c>
      <c r="D237" s="110">
        <f t="shared" si="94"/>
        <v>26310900</v>
      </c>
      <c r="E237" s="110">
        <f t="shared" si="94"/>
        <v>0</v>
      </c>
      <c r="F237" s="153">
        <v>0</v>
      </c>
    </row>
    <row r="238" spans="1:6" s="106" customFormat="1" x14ac:dyDescent="0.2">
      <c r="A238" s="119">
        <v>611100</v>
      </c>
      <c r="B238" s="112" t="s">
        <v>620</v>
      </c>
      <c r="C238" s="113">
        <v>0</v>
      </c>
      <c r="D238" s="113">
        <v>0</v>
      </c>
      <c r="E238" s="113">
        <v>0</v>
      </c>
      <c r="F238" s="143">
        <v>0</v>
      </c>
    </row>
    <row r="239" spans="1:6" s="106" customFormat="1" x14ac:dyDescent="0.2">
      <c r="A239" s="119">
        <v>611200</v>
      </c>
      <c r="B239" s="112" t="s">
        <v>264</v>
      </c>
      <c r="C239" s="113">
        <v>0</v>
      </c>
      <c r="D239" s="113">
        <v>26310900</v>
      </c>
      <c r="E239" s="113">
        <v>0</v>
      </c>
      <c r="F239" s="143">
        <v>0</v>
      </c>
    </row>
    <row r="240" spans="1:6" s="104" customFormat="1" x14ac:dyDescent="0.2">
      <c r="A240" s="116">
        <v>611400</v>
      </c>
      <c r="B240" s="112" t="s">
        <v>582</v>
      </c>
      <c r="C240" s="113">
        <v>0</v>
      </c>
      <c r="D240" s="113">
        <v>0</v>
      </c>
      <c r="E240" s="113">
        <v>0</v>
      </c>
      <c r="F240" s="143">
        <v>0</v>
      </c>
    </row>
    <row r="241" spans="1:6" s="115" customFormat="1" ht="51" x14ac:dyDescent="0.2">
      <c r="A241" s="164">
        <v>618000</v>
      </c>
      <c r="B241" s="164" t="s">
        <v>265</v>
      </c>
      <c r="C241" s="110">
        <f t="shared" ref="C241:E241" si="95">C242+C243</f>
        <v>370000</v>
      </c>
      <c r="D241" s="110">
        <f t="shared" si="95"/>
        <v>370000</v>
      </c>
      <c r="E241" s="110">
        <f t="shared" si="95"/>
        <v>0</v>
      </c>
      <c r="F241" s="153">
        <f>D241/C241*100</f>
        <v>100</v>
      </c>
    </row>
    <row r="242" spans="1:6" s="104" customFormat="1" ht="52.5" x14ac:dyDescent="0.2">
      <c r="A242" s="116">
        <v>618100</v>
      </c>
      <c r="B242" s="112" t="s">
        <v>583</v>
      </c>
      <c r="C242" s="113">
        <v>370000</v>
      </c>
      <c r="D242" s="113">
        <v>370000</v>
      </c>
      <c r="E242" s="113">
        <v>0</v>
      </c>
      <c r="F242" s="143">
        <f>D242/C242*100</f>
        <v>100</v>
      </c>
    </row>
    <row r="243" spans="1:6" s="104" customFormat="1" ht="57.75" customHeight="1" x14ac:dyDescent="0.2">
      <c r="A243" s="116">
        <v>618200</v>
      </c>
      <c r="B243" s="112" t="s">
        <v>621</v>
      </c>
      <c r="C243" s="113">
        <v>0</v>
      </c>
      <c r="D243" s="113">
        <v>0</v>
      </c>
      <c r="E243" s="113">
        <v>0</v>
      </c>
      <c r="F243" s="143">
        <v>0</v>
      </c>
    </row>
    <row r="244" spans="1:6" s="106" customFormat="1" x14ac:dyDescent="0.2">
      <c r="A244" s="111"/>
      <c r="B244" s="72" t="s">
        <v>584</v>
      </c>
      <c r="C244" s="103">
        <f t="shared" ref="C244:E244" si="96">C245-C251</f>
        <v>130568000</v>
      </c>
      <c r="D244" s="103">
        <f t="shared" si="96"/>
        <v>81890200</v>
      </c>
      <c r="E244" s="103">
        <f t="shared" si="96"/>
        <v>-10000</v>
      </c>
      <c r="F244" s="153">
        <f>D244/C244*100</f>
        <v>62.718430243244896</v>
      </c>
    </row>
    <row r="245" spans="1:6" s="106" customFormat="1" x14ac:dyDescent="0.2">
      <c r="A245" s="107">
        <v>920000</v>
      </c>
      <c r="B245" s="72" t="s">
        <v>585</v>
      </c>
      <c r="C245" s="103">
        <f t="shared" ref="C245:E245" si="97">C246+C249</f>
        <v>952477500</v>
      </c>
      <c r="D245" s="103">
        <f>D246+D249</f>
        <v>908517000</v>
      </c>
      <c r="E245" s="103">
        <f t="shared" si="97"/>
        <v>0</v>
      </c>
      <c r="F245" s="153">
        <f>D245/C245*100</f>
        <v>95.384615384615387</v>
      </c>
    </row>
    <row r="246" spans="1:6" s="106" customFormat="1" x14ac:dyDescent="0.2">
      <c r="A246" s="108">
        <v>921000</v>
      </c>
      <c r="B246" s="87" t="s">
        <v>555</v>
      </c>
      <c r="C246" s="110">
        <f t="shared" ref="C246:E246" si="98">SUM(C247:C248)</f>
        <v>952477500</v>
      </c>
      <c r="D246" s="110">
        <f t="shared" si="98"/>
        <v>891117000</v>
      </c>
      <c r="E246" s="110">
        <f t="shared" si="98"/>
        <v>0</v>
      </c>
      <c r="F246" s="153">
        <f>D246/C246*100</f>
        <v>93.557800577966404</v>
      </c>
    </row>
    <row r="247" spans="1:6" s="106" customFormat="1" x14ac:dyDescent="0.2">
      <c r="A247" s="111">
        <v>921100</v>
      </c>
      <c r="B247" s="85" t="s">
        <v>39</v>
      </c>
      <c r="C247" s="113">
        <v>951685400</v>
      </c>
      <c r="D247" s="113">
        <v>319936100</v>
      </c>
      <c r="E247" s="113">
        <v>0</v>
      </c>
      <c r="F247" s="143">
        <f>D247/C247*100</f>
        <v>33.61784261899993</v>
      </c>
    </row>
    <row r="248" spans="1:6" s="106" customFormat="1" x14ac:dyDescent="0.2">
      <c r="A248" s="111">
        <v>921200</v>
      </c>
      <c r="B248" s="85" t="s">
        <v>40</v>
      </c>
      <c r="C248" s="113">
        <v>792100</v>
      </c>
      <c r="D248" s="113">
        <v>571180900</v>
      </c>
      <c r="E248" s="113">
        <v>0</v>
      </c>
      <c r="F248" s="143"/>
    </row>
    <row r="249" spans="1:6" s="130" customFormat="1" ht="51" x14ac:dyDescent="0.2">
      <c r="A249" s="108">
        <v>928000</v>
      </c>
      <c r="B249" s="87" t="s">
        <v>754</v>
      </c>
      <c r="C249" s="110">
        <f t="shared" ref="C249:E249" si="99">C250</f>
        <v>0</v>
      </c>
      <c r="D249" s="110">
        <f t="shared" si="99"/>
        <v>17400000</v>
      </c>
      <c r="E249" s="110">
        <f t="shared" si="99"/>
        <v>0</v>
      </c>
      <c r="F249" s="165">
        <v>0</v>
      </c>
    </row>
    <row r="250" spans="1:6" s="106" customFormat="1" ht="52.5" x14ac:dyDescent="0.2">
      <c r="A250" s="111">
        <v>928200</v>
      </c>
      <c r="B250" s="85" t="s">
        <v>753</v>
      </c>
      <c r="C250" s="113">
        <v>0</v>
      </c>
      <c r="D250" s="113">
        <v>17400000</v>
      </c>
      <c r="E250" s="113">
        <v>0</v>
      </c>
      <c r="F250" s="143">
        <v>0</v>
      </c>
    </row>
    <row r="251" spans="1:6" s="130" customFormat="1" ht="25.5" x14ac:dyDescent="0.2">
      <c r="A251" s="117">
        <v>620000</v>
      </c>
      <c r="B251" s="114" t="s">
        <v>267</v>
      </c>
      <c r="C251" s="110">
        <f t="shared" ref="C251:D251" si="100">C252+C257</f>
        <v>821909500</v>
      </c>
      <c r="D251" s="110">
        <f t="shared" si="100"/>
        <v>826626800</v>
      </c>
      <c r="E251" s="110">
        <f>E252+E257</f>
        <v>10000</v>
      </c>
      <c r="F251" s="153">
        <f t="shared" ref="F251:F256" si="101">D251/C251*100</f>
        <v>100.5739439682836</v>
      </c>
    </row>
    <row r="252" spans="1:6" s="130" customFormat="1" ht="25.5" x14ac:dyDescent="0.2">
      <c r="A252" s="117">
        <v>621000</v>
      </c>
      <c r="B252" s="114" t="s">
        <v>268</v>
      </c>
      <c r="C252" s="110">
        <f t="shared" ref="C252:E252" si="102">SUM(C253:C256)</f>
        <v>821909500</v>
      </c>
      <c r="D252" s="110">
        <f t="shared" si="102"/>
        <v>809598800</v>
      </c>
      <c r="E252" s="110">
        <f t="shared" si="102"/>
        <v>10000</v>
      </c>
      <c r="F252" s="153">
        <f t="shared" si="101"/>
        <v>98.502183026233425</v>
      </c>
    </row>
    <row r="253" spans="1:6" s="104" customFormat="1" x14ac:dyDescent="0.2">
      <c r="A253" s="116">
        <v>621100</v>
      </c>
      <c r="B253" s="112" t="s">
        <v>586</v>
      </c>
      <c r="C253" s="113">
        <v>348098200</v>
      </c>
      <c r="D253" s="113">
        <v>393574400</v>
      </c>
      <c r="E253" s="113">
        <v>0</v>
      </c>
      <c r="F253" s="143">
        <f t="shared" si="101"/>
        <v>113.06418705985838</v>
      </c>
    </row>
    <row r="254" spans="1:6" s="104" customFormat="1" x14ac:dyDescent="0.2">
      <c r="A254" s="116">
        <v>621300</v>
      </c>
      <c r="B254" s="112" t="s">
        <v>587</v>
      </c>
      <c r="C254" s="113">
        <v>22669700</v>
      </c>
      <c r="D254" s="113">
        <v>22669700</v>
      </c>
      <c r="E254" s="113">
        <v>0</v>
      </c>
      <c r="F254" s="143">
        <f t="shared" si="101"/>
        <v>100</v>
      </c>
    </row>
    <row r="255" spans="1:6" s="104" customFormat="1" x14ac:dyDescent="0.2">
      <c r="A255" s="116">
        <v>621400</v>
      </c>
      <c r="B255" s="112" t="s">
        <v>273</v>
      </c>
      <c r="C255" s="113">
        <v>438043300</v>
      </c>
      <c r="D255" s="113">
        <v>383732500</v>
      </c>
      <c r="E255" s="113">
        <v>0</v>
      </c>
      <c r="F255" s="143">
        <f t="shared" si="101"/>
        <v>87.60149966909664</v>
      </c>
    </row>
    <row r="256" spans="1:6" s="104" customFormat="1" x14ac:dyDescent="0.2">
      <c r="A256" s="116">
        <v>621900</v>
      </c>
      <c r="B256" s="112" t="s">
        <v>275</v>
      </c>
      <c r="C256" s="113">
        <v>13098300</v>
      </c>
      <c r="D256" s="113">
        <v>9622200</v>
      </c>
      <c r="E256" s="113">
        <v>10000</v>
      </c>
      <c r="F256" s="143">
        <f t="shared" si="101"/>
        <v>73.461441561118619</v>
      </c>
    </row>
    <row r="257" spans="1:6" s="115" customFormat="1" ht="51" x14ac:dyDescent="0.2">
      <c r="A257" s="117">
        <v>628000</v>
      </c>
      <c r="B257" s="114" t="s">
        <v>717</v>
      </c>
      <c r="C257" s="110">
        <f t="shared" ref="C257:E257" si="103">C258</f>
        <v>0</v>
      </c>
      <c r="D257" s="110">
        <f t="shared" si="103"/>
        <v>17028000</v>
      </c>
      <c r="E257" s="110">
        <f t="shared" si="103"/>
        <v>0</v>
      </c>
      <c r="F257" s="165">
        <v>0</v>
      </c>
    </row>
    <row r="258" spans="1:6" s="104" customFormat="1" ht="52.5" x14ac:dyDescent="0.2">
      <c r="A258" s="116">
        <v>628200</v>
      </c>
      <c r="B258" s="112" t="s">
        <v>718</v>
      </c>
      <c r="C258" s="113">
        <v>0</v>
      </c>
      <c r="D258" s="113">
        <v>17028000</v>
      </c>
      <c r="E258" s="113">
        <v>0</v>
      </c>
      <c r="F258" s="143">
        <v>0</v>
      </c>
    </row>
    <row r="259" spans="1:6" s="139" customFormat="1" ht="25.5" x14ac:dyDescent="0.2">
      <c r="A259" s="131"/>
      <c r="B259" s="72" t="s">
        <v>588</v>
      </c>
      <c r="C259" s="103">
        <f t="shared" ref="C259:E259" si="104">C260-C269</f>
        <v>-17878299.989999995</v>
      </c>
      <c r="D259" s="103">
        <f t="shared" si="104"/>
        <v>-33822800</v>
      </c>
      <c r="E259" s="103">
        <f t="shared" si="104"/>
        <v>-29850600</v>
      </c>
      <c r="F259" s="153">
        <f>D259/C259*100</f>
        <v>189.18353545313795</v>
      </c>
    </row>
    <row r="260" spans="1:6" s="106" customFormat="1" x14ac:dyDescent="0.2">
      <c r="A260" s="107">
        <v>930000</v>
      </c>
      <c r="B260" s="72" t="s">
        <v>589</v>
      </c>
      <c r="C260" s="110">
        <f t="shared" ref="C260:E260" si="105">C261+C266</f>
        <v>34439600</v>
      </c>
      <c r="D260" s="110">
        <f t="shared" si="105"/>
        <v>43341600</v>
      </c>
      <c r="E260" s="110">
        <f t="shared" si="105"/>
        <v>60060600</v>
      </c>
      <c r="F260" s="153">
        <f>D260/C260*100</f>
        <v>125.84815154647558</v>
      </c>
    </row>
    <row r="261" spans="1:6" s="130" customFormat="1" ht="25.5" x14ac:dyDescent="0.2">
      <c r="A261" s="108">
        <v>931000</v>
      </c>
      <c r="B261" s="87" t="s">
        <v>559</v>
      </c>
      <c r="C261" s="110">
        <f t="shared" ref="C261:E261" si="106">SUM(C262:C265)</f>
        <v>4074000</v>
      </c>
      <c r="D261" s="110">
        <f t="shared" si="106"/>
        <v>7765600</v>
      </c>
      <c r="E261" s="110">
        <f t="shared" si="106"/>
        <v>59750800</v>
      </c>
      <c r="F261" s="153">
        <f>D261/C261*100</f>
        <v>190.61364752086399</v>
      </c>
    </row>
    <row r="262" spans="1:6" x14ac:dyDescent="0.2">
      <c r="A262" s="111">
        <v>931100</v>
      </c>
      <c r="B262" s="85" t="s">
        <v>590</v>
      </c>
      <c r="C262" s="146">
        <v>0</v>
      </c>
      <c r="D262" s="146">
        <v>775600</v>
      </c>
      <c r="E262" s="146">
        <v>1360400</v>
      </c>
      <c r="F262" s="143">
        <v>0</v>
      </c>
    </row>
    <row r="263" spans="1:6" x14ac:dyDescent="0.2">
      <c r="A263" s="111">
        <v>931200</v>
      </c>
      <c r="B263" s="85" t="s">
        <v>686</v>
      </c>
      <c r="C263" s="146">
        <v>4040000</v>
      </c>
      <c r="D263" s="146">
        <v>6100000</v>
      </c>
      <c r="E263" s="146">
        <v>58116400</v>
      </c>
      <c r="F263" s="143">
        <f>D263/C263*100</f>
        <v>150.990099009901</v>
      </c>
    </row>
    <row r="264" spans="1:6" x14ac:dyDescent="0.2">
      <c r="A264" s="111">
        <v>931300</v>
      </c>
      <c r="B264" s="85" t="s">
        <v>689</v>
      </c>
      <c r="C264" s="146">
        <v>4000</v>
      </c>
      <c r="D264" s="146">
        <v>135000</v>
      </c>
      <c r="E264" s="146">
        <v>10000</v>
      </c>
    </row>
    <row r="265" spans="1:6" x14ac:dyDescent="0.2">
      <c r="A265" s="111">
        <v>931900</v>
      </c>
      <c r="B265" s="85" t="s">
        <v>559</v>
      </c>
      <c r="C265" s="146">
        <v>30000</v>
      </c>
      <c r="D265" s="146">
        <v>755000</v>
      </c>
      <c r="E265" s="146">
        <v>264000</v>
      </c>
    </row>
    <row r="266" spans="1:6" s="167" customFormat="1" ht="51" x14ac:dyDescent="0.2">
      <c r="A266" s="108">
        <v>938000</v>
      </c>
      <c r="B266" s="87" t="s">
        <v>41</v>
      </c>
      <c r="C266" s="166">
        <f t="shared" ref="C266:E266" si="107">C267+C268</f>
        <v>30365600</v>
      </c>
      <c r="D266" s="166">
        <f t="shared" si="107"/>
        <v>35576000</v>
      </c>
      <c r="E266" s="166">
        <f t="shared" si="107"/>
        <v>309800</v>
      </c>
      <c r="F266" s="153">
        <f>D266/C266*100</f>
        <v>117.15889032326052</v>
      </c>
    </row>
    <row r="267" spans="1:6" x14ac:dyDescent="0.2">
      <c r="A267" s="111">
        <v>938100</v>
      </c>
      <c r="B267" s="85" t="s">
        <v>42</v>
      </c>
      <c r="C267" s="146">
        <v>30365600</v>
      </c>
      <c r="D267" s="146">
        <v>35538500</v>
      </c>
      <c r="E267" s="146">
        <v>100000</v>
      </c>
      <c r="F267" s="143">
        <f>D267/C267*100</f>
        <v>117.03539531575204</v>
      </c>
    </row>
    <row r="268" spans="1:6" ht="52.5" x14ac:dyDescent="0.2">
      <c r="A268" s="111">
        <v>938200</v>
      </c>
      <c r="B268" s="85" t="s">
        <v>613</v>
      </c>
      <c r="C268" s="146">
        <v>0</v>
      </c>
      <c r="D268" s="146">
        <v>37500</v>
      </c>
      <c r="E268" s="146">
        <v>209800</v>
      </c>
      <c r="F268" s="143">
        <v>0</v>
      </c>
    </row>
    <row r="269" spans="1:6" s="167" customFormat="1" ht="25.5" x14ac:dyDescent="0.2">
      <c r="A269" s="117">
        <v>630000</v>
      </c>
      <c r="B269" s="114" t="s">
        <v>277</v>
      </c>
      <c r="C269" s="166">
        <f t="shared" ref="C269:E269" si="108">C270+C275</f>
        <v>52317899.989999995</v>
      </c>
      <c r="D269" s="166">
        <f t="shared" si="108"/>
        <v>77164400</v>
      </c>
      <c r="E269" s="166">
        <f t="shared" si="108"/>
        <v>89911200</v>
      </c>
      <c r="F269" s="153">
        <f>D269/C269*100</f>
        <v>147.49139398704679</v>
      </c>
    </row>
    <row r="270" spans="1:6" s="167" customFormat="1" ht="25.5" x14ac:dyDescent="0.2">
      <c r="A270" s="117">
        <v>631000</v>
      </c>
      <c r="B270" s="114" t="s">
        <v>591</v>
      </c>
      <c r="C270" s="166">
        <f t="shared" ref="C270:D270" si="109">SUM(C271:C274)</f>
        <v>19028600</v>
      </c>
      <c r="D270" s="166">
        <f t="shared" si="109"/>
        <v>36676200</v>
      </c>
      <c r="E270" s="166">
        <f t="shared" ref="E270" si="110">SUM(E271:E274)</f>
        <v>89684800</v>
      </c>
      <c r="F270" s="153">
        <f>D270/C270*100</f>
        <v>192.74250338963455</v>
      </c>
    </row>
    <row r="271" spans="1:6" x14ac:dyDescent="0.2">
      <c r="A271" s="116">
        <v>631100</v>
      </c>
      <c r="B271" s="112" t="s">
        <v>279</v>
      </c>
      <c r="C271" s="146">
        <v>855700</v>
      </c>
      <c r="D271" s="146">
        <v>2300900</v>
      </c>
      <c r="E271" s="146">
        <v>1629700</v>
      </c>
      <c r="F271" s="143">
        <f>D271/C271*100</f>
        <v>268.89096646020801</v>
      </c>
    </row>
    <row r="272" spans="1:6" x14ac:dyDescent="0.2">
      <c r="A272" s="116">
        <v>631200</v>
      </c>
      <c r="B272" s="112" t="s">
        <v>280</v>
      </c>
      <c r="C272" s="146">
        <v>4040000</v>
      </c>
      <c r="D272" s="146">
        <v>6100000</v>
      </c>
      <c r="E272" s="146">
        <v>86836900</v>
      </c>
      <c r="F272" s="143">
        <f>D272/C272*100</f>
        <v>150.990099009901</v>
      </c>
    </row>
    <row r="273" spans="1:6" x14ac:dyDescent="0.2">
      <c r="A273" s="116">
        <v>631300</v>
      </c>
      <c r="B273" s="112" t="s">
        <v>622</v>
      </c>
      <c r="C273" s="146">
        <v>774000</v>
      </c>
      <c r="D273" s="146">
        <v>24000</v>
      </c>
      <c r="E273" s="146">
        <v>7400</v>
      </c>
    </row>
    <row r="274" spans="1:6" x14ac:dyDescent="0.2">
      <c r="A274" s="116">
        <v>631900</v>
      </c>
      <c r="B274" s="112" t="s">
        <v>278</v>
      </c>
      <c r="C274" s="146">
        <v>13358900</v>
      </c>
      <c r="D274" s="146">
        <v>28251300</v>
      </c>
      <c r="E274" s="146">
        <v>1210800</v>
      </c>
      <c r="F274" s="143">
        <f>D274/C274*100</f>
        <v>211.47923856006111</v>
      </c>
    </row>
    <row r="275" spans="1:6" s="167" customFormat="1" ht="51" x14ac:dyDescent="0.2">
      <c r="A275" s="117">
        <v>638000</v>
      </c>
      <c r="B275" s="114" t="s">
        <v>284</v>
      </c>
      <c r="C275" s="166">
        <f t="shared" ref="C275:E275" si="111">C276+C277</f>
        <v>33289299.989999998</v>
      </c>
      <c r="D275" s="166">
        <f t="shared" si="111"/>
        <v>40488200</v>
      </c>
      <c r="E275" s="166">
        <f t="shared" si="111"/>
        <v>226400</v>
      </c>
      <c r="F275" s="153">
        <f>D275/C275*100</f>
        <v>121.62526701421336</v>
      </c>
    </row>
    <row r="276" spans="1:6" x14ac:dyDescent="0.2">
      <c r="A276" s="116">
        <v>638100</v>
      </c>
      <c r="B276" s="112" t="s">
        <v>285</v>
      </c>
      <c r="C276" s="146">
        <v>27959299.989999998</v>
      </c>
      <c r="D276" s="146">
        <v>35158200</v>
      </c>
      <c r="E276" s="146">
        <v>226400</v>
      </c>
      <c r="F276" s="143">
        <f>D276/C276*100</f>
        <v>125.74778343011013</v>
      </c>
    </row>
    <row r="277" spans="1:6" ht="52.5" x14ac:dyDescent="0.2">
      <c r="A277" s="168">
        <v>638200</v>
      </c>
      <c r="B277" s="145" t="s">
        <v>286</v>
      </c>
      <c r="C277" s="146">
        <v>5330000</v>
      </c>
      <c r="D277" s="146">
        <v>5330000</v>
      </c>
      <c r="E277" s="146">
        <v>0</v>
      </c>
      <c r="F277" s="143">
        <f>D277/C277*100</f>
        <v>100</v>
      </c>
    </row>
    <row r="278" spans="1:6" s="139" customFormat="1" ht="51" x14ac:dyDescent="0.2">
      <c r="A278" s="169" t="s">
        <v>287</v>
      </c>
      <c r="B278" s="170" t="s">
        <v>709</v>
      </c>
      <c r="C278" s="152">
        <v>0</v>
      </c>
      <c r="D278" s="152">
        <v>0</v>
      </c>
      <c r="E278" s="152">
        <v>48823800</v>
      </c>
      <c r="F278" s="153">
        <v>0</v>
      </c>
    </row>
    <row r="281" spans="1:6" ht="47.25" customHeight="1" x14ac:dyDescent="0.2">
      <c r="A281" s="293" t="s">
        <v>761</v>
      </c>
      <c r="B281" s="293"/>
      <c r="C281" s="293"/>
      <c r="D281" s="293"/>
      <c r="E281" s="293"/>
      <c r="F281" s="293"/>
    </row>
    <row r="283" spans="1:6" ht="127.5" x14ac:dyDescent="0.2">
      <c r="A283" s="171" t="s">
        <v>43</v>
      </c>
      <c r="B283" s="171" t="s">
        <v>534</v>
      </c>
      <c r="C283" s="65" t="s">
        <v>763</v>
      </c>
      <c r="D283" s="65" t="s">
        <v>764</v>
      </c>
      <c r="E283" s="65" t="s">
        <v>750</v>
      </c>
      <c r="F283" s="65" t="s">
        <v>765</v>
      </c>
    </row>
    <row r="284" spans="1:6" x14ac:dyDescent="0.2">
      <c r="A284" s="149">
        <v>1</v>
      </c>
      <c r="B284" s="149">
        <v>2</v>
      </c>
      <c r="C284" s="66">
        <v>3</v>
      </c>
      <c r="D284" s="66">
        <v>4</v>
      </c>
      <c r="E284" s="66">
        <v>5</v>
      </c>
      <c r="F284" s="66" t="s">
        <v>762</v>
      </c>
    </row>
    <row r="285" spans="1:6" x14ac:dyDescent="0.2">
      <c r="A285" s="129" t="s">
        <v>592</v>
      </c>
      <c r="B285" s="112" t="s">
        <v>593</v>
      </c>
      <c r="C285" s="147">
        <v>616353030</v>
      </c>
      <c r="D285" s="147">
        <v>555562200</v>
      </c>
      <c r="E285" s="147">
        <v>247000</v>
      </c>
      <c r="F285" s="143">
        <f>D285/C285*100</f>
        <v>90.13701125149008</v>
      </c>
    </row>
    <row r="286" spans="1:6" x14ac:dyDescent="0.2">
      <c r="A286" s="129" t="s">
        <v>594</v>
      </c>
      <c r="B286" s="112" t="s">
        <v>595</v>
      </c>
      <c r="C286" s="147">
        <v>0</v>
      </c>
      <c r="D286" s="147">
        <v>0</v>
      </c>
      <c r="E286" s="147">
        <v>0</v>
      </c>
      <c r="F286" s="143">
        <v>0</v>
      </c>
    </row>
    <row r="287" spans="1:6" x14ac:dyDescent="0.2">
      <c r="A287" s="132" t="s">
        <v>596</v>
      </c>
      <c r="B287" s="112" t="s">
        <v>597</v>
      </c>
      <c r="C287" s="147">
        <v>403232769.99666667</v>
      </c>
      <c r="D287" s="147">
        <v>465513699.99944443</v>
      </c>
      <c r="E287" s="147">
        <v>17951000</v>
      </c>
      <c r="F287" s="143">
        <f t="shared" ref="F287:F295" si="112">D287/C287*100</f>
        <v>115.44540390486928</v>
      </c>
    </row>
    <row r="288" spans="1:6" x14ac:dyDescent="0.2">
      <c r="A288" s="132" t="s">
        <v>598</v>
      </c>
      <c r="B288" s="112" t="s">
        <v>599</v>
      </c>
      <c r="C288" s="147">
        <v>297795100.39999998</v>
      </c>
      <c r="D288" s="147">
        <v>354609400</v>
      </c>
      <c r="E288" s="147">
        <v>159093600</v>
      </c>
      <c r="F288" s="143">
        <f t="shared" si="112"/>
        <v>119.07831912737541</v>
      </c>
    </row>
    <row r="289" spans="1:6" x14ac:dyDescent="0.2">
      <c r="A289" s="132" t="s">
        <v>600</v>
      </c>
      <c r="B289" s="112" t="s">
        <v>601</v>
      </c>
      <c r="C289" s="147">
        <v>2699200</v>
      </c>
      <c r="D289" s="147">
        <v>7434400</v>
      </c>
      <c r="E289" s="147">
        <v>0</v>
      </c>
      <c r="F289" s="143">
        <f t="shared" si="112"/>
        <v>275.42975696502668</v>
      </c>
    </row>
    <row r="290" spans="1:6" x14ac:dyDescent="0.2">
      <c r="A290" s="132" t="s">
        <v>602</v>
      </c>
      <c r="B290" s="112" t="s">
        <v>603</v>
      </c>
      <c r="C290" s="147">
        <v>109935800</v>
      </c>
      <c r="D290" s="147">
        <v>20215900</v>
      </c>
      <c r="E290" s="147">
        <v>0</v>
      </c>
      <c r="F290" s="143">
        <f t="shared" si="112"/>
        <v>18.388823295050383</v>
      </c>
    </row>
    <row r="291" spans="1:6" x14ac:dyDescent="0.2">
      <c r="A291" s="132" t="s">
        <v>604</v>
      </c>
      <c r="B291" s="112" t="s">
        <v>605</v>
      </c>
      <c r="C291" s="147">
        <v>359416176</v>
      </c>
      <c r="D291" s="147">
        <v>318971900</v>
      </c>
      <c r="E291" s="147">
        <v>0</v>
      </c>
      <c r="F291" s="143">
        <f t="shared" si="112"/>
        <v>88.747229896519741</v>
      </c>
    </row>
    <row r="292" spans="1:6" x14ac:dyDescent="0.2">
      <c r="A292" s="132" t="s">
        <v>606</v>
      </c>
      <c r="B292" s="112" t="s">
        <v>607</v>
      </c>
      <c r="C292" s="147">
        <v>38408500</v>
      </c>
      <c r="D292" s="147">
        <v>114564799.99999997</v>
      </c>
      <c r="E292" s="147">
        <v>0</v>
      </c>
      <c r="F292" s="143">
        <f t="shared" si="112"/>
        <v>298.279807855032</v>
      </c>
    </row>
    <row r="293" spans="1:6" x14ac:dyDescent="0.2">
      <c r="A293" s="132" t="s">
        <v>608</v>
      </c>
      <c r="B293" s="112" t="s">
        <v>609</v>
      </c>
      <c r="C293" s="147">
        <v>612602000</v>
      </c>
      <c r="D293" s="147">
        <v>616507800.00000036</v>
      </c>
      <c r="E293" s="147">
        <v>42219800</v>
      </c>
      <c r="F293" s="143">
        <f t="shared" si="112"/>
        <v>100.63757545682195</v>
      </c>
    </row>
    <row r="294" spans="1:6" x14ac:dyDescent="0.2">
      <c r="A294" s="132">
        <v>10</v>
      </c>
      <c r="B294" s="112" t="s">
        <v>610</v>
      </c>
      <c r="C294" s="147">
        <v>2410314723.9943151</v>
      </c>
      <c r="D294" s="147">
        <v>2423364800</v>
      </c>
      <c r="E294" s="147">
        <v>0</v>
      </c>
      <c r="F294" s="143">
        <f t="shared" si="112"/>
        <v>100.54142622437531</v>
      </c>
    </row>
    <row r="295" spans="1:6" s="139" customFormat="1" ht="25.5" x14ac:dyDescent="0.2">
      <c r="A295" s="290" t="s">
        <v>611</v>
      </c>
      <c r="B295" s="290"/>
      <c r="C295" s="172">
        <f t="shared" ref="C295:E295" si="113">SUM(C285:C294)</f>
        <v>4850757300.3909817</v>
      </c>
      <c r="D295" s="172">
        <f t="shared" si="113"/>
        <v>4876744899.999445</v>
      </c>
      <c r="E295" s="172">
        <f t="shared" si="113"/>
        <v>219511400</v>
      </c>
      <c r="F295" s="173">
        <f t="shared" si="112"/>
        <v>100.53574314275357</v>
      </c>
    </row>
  </sheetData>
  <mergeCells count="4">
    <mergeCell ref="A295:B295"/>
    <mergeCell ref="A72:F72"/>
    <mergeCell ref="A141:F141"/>
    <mergeCell ref="A281:F281"/>
  </mergeCells>
  <printOptions horizontalCentered="1"/>
  <pageMargins left="0" right="0" top="0" bottom="0" header="0" footer="0"/>
  <pageSetup paperSize="9" scale="33" firstPageNumber="4" orientation="portrait" useFirstPageNumber="1" r:id="rId1"/>
  <headerFooter>
    <oddFooter>&amp;C&amp;P</oddFooter>
  </headerFooter>
  <rowBreaks count="6" manualBreakCount="6">
    <brk id="71" max="16383" man="1"/>
    <brk id="124" max="16383" man="1"/>
    <brk id="140" max="43" man="1"/>
    <brk id="195" max="16383" man="1"/>
    <brk id="221" max="43" man="1"/>
    <brk id="279" max="16383" man="1"/>
  </rowBreaks>
  <ignoredErrors>
    <ignoredError sqref="C295:E295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969"/>
  <sheetViews>
    <sheetView view="pageBreakPreview" zoomScale="70" zoomScaleNormal="70" zoomScaleSheetLayoutView="70" workbookViewId="0">
      <pane xSplit="2" ySplit="4" topLeftCell="C5" activePane="bottomRight" state="frozen"/>
      <selection activeCell="J95" sqref="J95"/>
      <selection pane="topRight" activeCell="J95" sqref="J95"/>
      <selection pane="bottomLeft" activeCell="J95" sqref="J95"/>
      <selection pane="bottomRight" activeCell="A6" sqref="A6"/>
    </sheetView>
  </sheetViews>
  <sheetFormatPr defaultColWidth="9.140625" defaultRowHeight="23.25" x14ac:dyDescent="0.2"/>
  <cols>
    <col min="1" max="1" width="21.28515625" style="209" customWidth="1"/>
    <col min="2" max="2" width="122.5703125" style="199" customWidth="1"/>
    <col min="3" max="5" width="27.5703125" style="176" customWidth="1"/>
    <col min="6" max="6" width="13.7109375" style="177" customWidth="1"/>
    <col min="7" max="7" width="9.140625" style="185"/>
    <col min="8" max="8" width="13.5703125" style="185" customWidth="1"/>
    <col min="9" max="16384" width="9.140625" style="185"/>
  </cols>
  <sheetData>
    <row r="1" spans="1:6" s="178" customFormat="1" x14ac:dyDescent="0.2">
      <c r="A1" s="174" t="s">
        <v>766</v>
      </c>
      <c r="B1" s="175"/>
      <c r="C1" s="176"/>
      <c r="D1" s="176"/>
      <c r="E1" s="176"/>
      <c r="F1" s="177"/>
    </row>
    <row r="2" spans="1:6" s="178" customFormat="1" x14ac:dyDescent="0.2">
      <c r="A2" s="179"/>
      <c r="B2" s="180"/>
      <c r="C2" s="181"/>
      <c r="D2" s="181"/>
      <c r="E2" s="181"/>
      <c r="F2" s="182"/>
    </row>
    <row r="3" spans="1:6" ht="124.5" customHeight="1" x14ac:dyDescent="0.2">
      <c r="A3" s="183" t="s">
        <v>43</v>
      </c>
      <c r="B3" s="183" t="s">
        <v>1</v>
      </c>
      <c r="C3" s="184" t="s">
        <v>763</v>
      </c>
      <c r="D3" s="184" t="s">
        <v>764</v>
      </c>
      <c r="E3" s="184" t="s">
        <v>750</v>
      </c>
      <c r="F3" s="184" t="s">
        <v>765</v>
      </c>
    </row>
    <row r="4" spans="1:6" s="189" customFormat="1" ht="18" customHeight="1" x14ac:dyDescent="0.2">
      <c r="A4" s="186">
        <v>1</v>
      </c>
      <c r="B4" s="187">
        <v>2</v>
      </c>
      <c r="C4" s="188">
        <v>3</v>
      </c>
      <c r="D4" s="188">
        <v>4</v>
      </c>
      <c r="E4" s="188">
        <v>5</v>
      </c>
      <c r="F4" s="188" t="s">
        <v>762</v>
      </c>
    </row>
    <row r="5" spans="1:6" x14ac:dyDescent="0.2">
      <c r="A5" s="190"/>
      <c r="B5" s="191"/>
      <c r="C5" s="192"/>
      <c r="D5" s="192"/>
      <c r="E5" s="192"/>
      <c r="F5" s="193"/>
    </row>
    <row r="6" spans="1:6" x14ac:dyDescent="0.2">
      <c r="A6" s="194"/>
      <c r="B6" s="195"/>
      <c r="C6" s="196"/>
      <c r="D6" s="196"/>
      <c r="E6" s="196"/>
      <c r="F6" s="197"/>
    </row>
    <row r="7" spans="1:6" ht="20.25" customHeight="1" x14ac:dyDescent="0.2">
      <c r="A7" s="198"/>
      <c r="C7" s="200"/>
      <c r="D7" s="200"/>
      <c r="E7" s="200"/>
    </row>
    <row r="8" spans="1:6" ht="20.25" customHeight="1" x14ac:dyDescent="0.2">
      <c r="A8" s="201" t="s">
        <v>638</v>
      </c>
      <c r="B8" s="202"/>
      <c r="C8" s="200"/>
      <c r="D8" s="200"/>
      <c r="E8" s="200"/>
    </row>
    <row r="9" spans="1:6" ht="20.25" customHeight="1" x14ac:dyDescent="0.2">
      <c r="A9" s="203"/>
      <c r="B9" s="204" t="s">
        <v>289</v>
      </c>
      <c r="C9" s="200"/>
      <c r="D9" s="200"/>
      <c r="E9" s="200"/>
    </row>
    <row r="10" spans="1:6" s="208" customFormat="1" ht="20.25" customHeight="1" x14ac:dyDescent="0.2">
      <c r="A10" s="205"/>
      <c r="B10" s="202"/>
      <c r="C10" s="206"/>
      <c r="D10" s="206"/>
      <c r="E10" s="206"/>
      <c r="F10" s="207"/>
    </row>
    <row r="11" spans="1:6" ht="20.25" customHeight="1" x14ac:dyDescent="0.2">
      <c r="A11" s="205"/>
      <c r="B11" s="202"/>
      <c r="C11" s="200"/>
      <c r="D11" s="200"/>
      <c r="E11" s="200"/>
    </row>
    <row r="12" spans="1:6" s="178" customFormat="1" x14ac:dyDescent="0.2">
      <c r="A12" s="209" t="s">
        <v>290</v>
      </c>
      <c r="B12" s="210"/>
      <c r="C12" s="200"/>
      <c r="D12" s="200"/>
      <c r="E12" s="200"/>
      <c r="F12" s="177"/>
    </row>
    <row r="13" spans="1:6" s="178" customFormat="1" x14ac:dyDescent="0.2">
      <c r="A13" s="209" t="s">
        <v>291</v>
      </c>
      <c r="B13" s="210"/>
      <c r="C13" s="200"/>
      <c r="D13" s="200"/>
      <c r="E13" s="200"/>
      <c r="F13" s="177"/>
    </row>
    <row r="14" spans="1:6" s="178" customFormat="1" x14ac:dyDescent="0.2">
      <c r="A14" s="209" t="s">
        <v>292</v>
      </c>
      <c r="B14" s="210"/>
      <c r="C14" s="200"/>
      <c r="D14" s="200"/>
      <c r="E14" s="200"/>
      <c r="F14" s="177"/>
    </row>
    <row r="15" spans="1:6" s="178" customFormat="1" x14ac:dyDescent="0.2">
      <c r="A15" s="209" t="s">
        <v>293</v>
      </c>
      <c r="B15" s="210"/>
      <c r="C15" s="200"/>
      <c r="D15" s="200"/>
      <c r="E15" s="200"/>
      <c r="F15" s="177"/>
    </row>
    <row r="16" spans="1:6" s="178" customFormat="1" x14ac:dyDescent="0.2">
      <c r="A16" s="209"/>
      <c r="B16" s="211"/>
      <c r="C16" s="212"/>
      <c r="D16" s="212"/>
      <c r="E16" s="212"/>
      <c r="F16" s="213"/>
    </row>
    <row r="17" spans="1:8" x14ac:dyDescent="0.2">
      <c r="A17" s="214">
        <v>410000</v>
      </c>
      <c r="B17" s="215" t="s">
        <v>44</v>
      </c>
      <c r="C17" s="216">
        <f>C18+C23</f>
        <v>56325000</v>
      </c>
      <c r="D17" s="216">
        <f t="shared" ref="D17:E17" si="0">D18+D23</f>
        <v>49904900</v>
      </c>
      <c r="E17" s="216">
        <f t="shared" si="0"/>
        <v>0</v>
      </c>
      <c r="F17" s="217">
        <f t="shared" ref="F17:F26" si="1">D17/C17*100</f>
        <v>88.60168664003551</v>
      </c>
      <c r="G17" s="218"/>
      <c r="H17" s="218"/>
    </row>
    <row r="18" spans="1:8" x14ac:dyDescent="0.2">
      <c r="A18" s="214">
        <v>411000</v>
      </c>
      <c r="B18" s="215" t="s">
        <v>45</v>
      </c>
      <c r="C18" s="216">
        <f>SUM(C19:C22)</f>
        <v>3976000</v>
      </c>
      <c r="D18" s="216">
        <f t="shared" ref="D18" si="2">SUM(D19:D22)</f>
        <v>4222400</v>
      </c>
      <c r="E18" s="216">
        <f>SUM(E19:E22)</f>
        <v>0</v>
      </c>
      <c r="F18" s="217">
        <f t="shared" si="1"/>
        <v>106.19718309859154</v>
      </c>
      <c r="G18" s="218"/>
      <c r="H18" s="218"/>
    </row>
    <row r="19" spans="1:8" x14ac:dyDescent="0.2">
      <c r="A19" s="219">
        <v>411100</v>
      </c>
      <c r="B19" s="210" t="s">
        <v>46</v>
      </c>
      <c r="C19" s="220">
        <f>3796600+3000</f>
        <v>3799600</v>
      </c>
      <c r="D19" s="220">
        <v>4049600</v>
      </c>
      <c r="E19" s="220">
        <v>0</v>
      </c>
      <c r="F19" s="221">
        <f t="shared" si="1"/>
        <v>106.57963996210127</v>
      </c>
      <c r="G19" s="218"/>
      <c r="H19" s="218"/>
    </row>
    <row r="20" spans="1:8" ht="46.5" x14ac:dyDescent="0.2">
      <c r="A20" s="219">
        <v>411200</v>
      </c>
      <c r="B20" s="210" t="s">
        <v>47</v>
      </c>
      <c r="C20" s="220">
        <v>120800</v>
      </c>
      <c r="D20" s="220">
        <v>117200</v>
      </c>
      <c r="E20" s="220">
        <v>0</v>
      </c>
      <c r="F20" s="221">
        <f t="shared" si="1"/>
        <v>97.019867549668874</v>
      </c>
      <c r="G20" s="218"/>
      <c r="H20" s="218"/>
    </row>
    <row r="21" spans="1:8" ht="46.5" x14ac:dyDescent="0.2">
      <c r="A21" s="219">
        <v>411300</v>
      </c>
      <c r="B21" s="210" t="s">
        <v>48</v>
      </c>
      <c r="C21" s="220">
        <v>34600</v>
      </c>
      <c r="D21" s="220">
        <v>22600</v>
      </c>
      <c r="E21" s="220">
        <v>0</v>
      </c>
      <c r="F21" s="221">
        <f t="shared" si="1"/>
        <v>65.317919075144502</v>
      </c>
      <c r="G21" s="218"/>
      <c r="H21" s="218"/>
    </row>
    <row r="22" spans="1:8" x14ac:dyDescent="0.2">
      <c r="A22" s="219">
        <v>411400</v>
      </c>
      <c r="B22" s="210" t="s">
        <v>49</v>
      </c>
      <c r="C22" s="220">
        <v>21000</v>
      </c>
      <c r="D22" s="220">
        <v>33000</v>
      </c>
      <c r="E22" s="220">
        <v>0</v>
      </c>
      <c r="F22" s="221">
        <f t="shared" si="1"/>
        <v>157.14285714285714</v>
      </c>
      <c r="G22" s="218"/>
      <c r="H22" s="218"/>
    </row>
    <row r="23" spans="1:8" x14ac:dyDescent="0.2">
      <c r="A23" s="214">
        <v>412000</v>
      </c>
      <c r="B23" s="222" t="s">
        <v>50</v>
      </c>
      <c r="C23" s="216">
        <f>SUM(C24:C41)</f>
        <v>52349000</v>
      </c>
      <c r="D23" s="216">
        <f t="shared" ref="D23" si="3">SUM(D24:D41)</f>
        <v>45682500</v>
      </c>
      <c r="E23" s="216">
        <f>SUM(E24:E41)</f>
        <v>0</v>
      </c>
      <c r="F23" s="217">
        <f t="shared" si="1"/>
        <v>87.265277273682401</v>
      </c>
      <c r="G23" s="218"/>
      <c r="H23" s="218"/>
    </row>
    <row r="24" spans="1:8" x14ac:dyDescent="0.2">
      <c r="A24" s="219">
        <v>412100</v>
      </c>
      <c r="B24" s="223" t="s">
        <v>51</v>
      </c>
      <c r="C24" s="220">
        <v>40000</v>
      </c>
      <c r="D24" s="220">
        <v>34999.999999999993</v>
      </c>
      <c r="E24" s="220">
        <v>0</v>
      </c>
      <c r="F24" s="221">
        <f t="shared" si="1"/>
        <v>87.499999999999972</v>
      </c>
      <c r="G24" s="218"/>
      <c r="H24" s="218"/>
    </row>
    <row r="25" spans="1:8" ht="46.5" x14ac:dyDescent="0.2">
      <c r="A25" s="219">
        <v>412200</v>
      </c>
      <c r="B25" s="210" t="s">
        <v>52</v>
      </c>
      <c r="C25" s="220">
        <v>280000</v>
      </c>
      <c r="D25" s="220">
        <v>335000.00000000006</v>
      </c>
      <c r="E25" s="220">
        <v>0</v>
      </c>
      <c r="F25" s="221">
        <f t="shared" si="1"/>
        <v>119.64285714285717</v>
      </c>
      <c r="G25" s="218"/>
      <c r="H25" s="218"/>
    </row>
    <row r="26" spans="1:8" x14ac:dyDescent="0.2">
      <c r="A26" s="219">
        <v>412300</v>
      </c>
      <c r="B26" s="210" t="s">
        <v>53</v>
      </c>
      <c r="C26" s="220">
        <v>120000</v>
      </c>
      <c r="D26" s="220">
        <v>110000</v>
      </c>
      <c r="E26" s="220">
        <v>0</v>
      </c>
      <c r="F26" s="221">
        <f t="shared" si="1"/>
        <v>91.666666666666657</v>
      </c>
      <c r="G26" s="218"/>
      <c r="H26" s="218"/>
    </row>
    <row r="27" spans="1:8" x14ac:dyDescent="0.2">
      <c r="A27" s="219">
        <v>412400</v>
      </c>
      <c r="B27" s="210" t="s">
        <v>55</v>
      </c>
      <c r="C27" s="220">
        <v>5000</v>
      </c>
      <c r="D27" s="220">
        <v>19999.999999999996</v>
      </c>
      <c r="E27" s="220">
        <v>0</v>
      </c>
      <c r="F27" s="221"/>
      <c r="G27" s="218"/>
      <c r="H27" s="218"/>
    </row>
    <row r="28" spans="1:8" x14ac:dyDescent="0.2">
      <c r="A28" s="219">
        <v>412500</v>
      </c>
      <c r="B28" s="210" t="s">
        <v>57</v>
      </c>
      <c r="C28" s="220">
        <v>250000</v>
      </c>
      <c r="D28" s="220">
        <v>230000.00000000006</v>
      </c>
      <c r="E28" s="220">
        <v>0</v>
      </c>
      <c r="F28" s="221">
        <f>D28/C28*100</f>
        <v>92.000000000000028</v>
      </c>
      <c r="G28" s="218"/>
      <c r="H28" s="218"/>
    </row>
    <row r="29" spans="1:8" x14ac:dyDescent="0.2">
      <c r="A29" s="219">
        <v>412600</v>
      </c>
      <c r="B29" s="210" t="s">
        <v>58</v>
      </c>
      <c r="C29" s="220">
        <v>280000</v>
      </c>
      <c r="D29" s="220">
        <v>600000</v>
      </c>
      <c r="E29" s="220">
        <v>0</v>
      </c>
      <c r="F29" s="221">
        <f>D29/C29*100</f>
        <v>214.28571428571428</v>
      </c>
      <c r="G29" s="218"/>
      <c r="H29" s="218"/>
    </row>
    <row r="30" spans="1:8" x14ac:dyDescent="0.2">
      <c r="A30" s="219">
        <v>412700</v>
      </c>
      <c r="B30" s="210" t="s">
        <v>60</v>
      </c>
      <c r="C30" s="220">
        <v>160000</v>
      </c>
      <c r="D30" s="220">
        <v>578500.00000000023</v>
      </c>
      <c r="E30" s="220">
        <v>0</v>
      </c>
      <c r="F30" s="221"/>
      <c r="G30" s="218"/>
      <c r="H30" s="218"/>
    </row>
    <row r="31" spans="1:8" x14ac:dyDescent="0.2">
      <c r="A31" s="219">
        <v>412800</v>
      </c>
      <c r="B31" s="223" t="s">
        <v>73</v>
      </c>
      <c r="C31" s="220">
        <v>5000</v>
      </c>
      <c r="D31" s="220">
        <v>31500</v>
      </c>
      <c r="E31" s="220">
        <v>0</v>
      </c>
      <c r="F31" s="221"/>
      <c r="G31" s="218"/>
      <c r="H31" s="218"/>
    </row>
    <row r="32" spans="1:8" x14ac:dyDescent="0.2">
      <c r="A32" s="219">
        <v>412900</v>
      </c>
      <c r="B32" s="223" t="s">
        <v>74</v>
      </c>
      <c r="C32" s="220">
        <v>5000</v>
      </c>
      <c r="D32" s="220">
        <v>7999.9999999999973</v>
      </c>
      <c r="E32" s="220">
        <v>0</v>
      </c>
      <c r="F32" s="221">
        <f t="shared" ref="F32:F41" si="4">D32/C32*100</f>
        <v>159.99999999999994</v>
      </c>
      <c r="G32" s="218"/>
      <c r="H32" s="218"/>
    </row>
    <row r="33" spans="1:8" x14ac:dyDescent="0.2">
      <c r="A33" s="219">
        <v>412900</v>
      </c>
      <c r="B33" s="223" t="s">
        <v>75</v>
      </c>
      <c r="C33" s="220">
        <v>410000</v>
      </c>
      <c r="D33" s="220">
        <v>899999.99999999953</v>
      </c>
      <c r="E33" s="220">
        <v>0</v>
      </c>
      <c r="F33" s="221">
        <f t="shared" si="4"/>
        <v>219.51219512195109</v>
      </c>
      <c r="G33" s="218"/>
      <c r="H33" s="218"/>
    </row>
    <row r="34" spans="1:8" x14ac:dyDescent="0.2">
      <c r="A34" s="219">
        <v>412900</v>
      </c>
      <c r="B34" s="223" t="s">
        <v>76</v>
      </c>
      <c r="C34" s="220">
        <v>175000</v>
      </c>
      <c r="D34" s="220">
        <v>320000.00000000017</v>
      </c>
      <c r="E34" s="220">
        <v>0</v>
      </c>
      <c r="F34" s="221">
        <f t="shared" si="4"/>
        <v>182.85714285714297</v>
      </c>
      <c r="G34" s="218"/>
      <c r="H34" s="218"/>
    </row>
    <row r="35" spans="1:8" ht="46.5" x14ac:dyDescent="0.2">
      <c r="A35" s="219">
        <v>412900</v>
      </c>
      <c r="B35" s="223" t="s">
        <v>77</v>
      </c>
      <c r="C35" s="220">
        <v>10000</v>
      </c>
      <c r="D35" s="220">
        <v>12000.000000000004</v>
      </c>
      <c r="E35" s="220">
        <v>0</v>
      </c>
      <c r="F35" s="221">
        <f t="shared" si="4"/>
        <v>120.00000000000004</v>
      </c>
      <c r="G35" s="218"/>
      <c r="H35" s="218"/>
    </row>
    <row r="36" spans="1:8" x14ac:dyDescent="0.2">
      <c r="A36" s="219">
        <v>412900</v>
      </c>
      <c r="B36" s="223" t="s">
        <v>78</v>
      </c>
      <c r="C36" s="220">
        <v>6000</v>
      </c>
      <c r="D36" s="220">
        <v>9000</v>
      </c>
      <c r="E36" s="220">
        <v>0</v>
      </c>
      <c r="F36" s="221">
        <f t="shared" si="4"/>
        <v>150</v>
      </c>
      <c r="G36" s="218"/>
      <c r="H36" s="218"/>
    </row>
    <row r="37" spans="1:8" x14ac:dyDescent="0.2">
      <c r="A37" s="219">
        <v>412900</v>
      </c>
      <c r="B37" s="223" t="s">
        <v>79</v>
      </c>
      <c r="C37" s="220">
        <v>100000</v>
      </c>
      <c r="D37" s="220">
        <v>121000</v>
      </c>
      <c r="E37" s="220">
        <v>0</v>
      </c>
      <c r="F37" s="221">
        <f t="shared" si="4"/>
        <v>121</v>
      </c>
      <c r="G37" s="218"/>
      <c r="H37" s="218"/>
    </row>
    <row r="38" spans="1:8" x14ac:dyDescent="0.2">
      <c r="A38" s="219">
        <v>412900</v>
      </c>
      <c r="B38" s="210" t="s">
        <v>80</v>
      </c>
      <c r="C38" s="220">
        <v>3000</v>
      </c>
      <c r="D38" s="220">
        <v>2000</v>
      </c>
      <c r="E38" s="220">
        <v>0</v>
      </c>
      <c r="F38" s="221">
        <f t="shared" si="4"/>
        <v>66.666666666666657</v>
      </c>
      <c r="G38" s="218"/>
      <c r="H38" s="218"/>
    </row>
    <row r="39" spans="1:8" ht="46.5" x14ac:dyDescent="0.2">
      <c r="A39" s="219">
        <v>412900</v>
      </c>
      <c r="B39" s="210" t="s">
        <v>651</v>
      </c>
      <c r="C39" s="220">
        <v>20000000</v>
      </c>
      <c r="D39" s="220">
        <v>34000000</v>
      </c>
      <c r="E39" s="220">
        <v>0</v>
      </c>
      <c r="F39" s="221">
        <f t="shared" si="4"/>
        <v>170</v>
      </c>
      <c r="G39" s="218"/>
      <c r="H39" s="218"/>
    </row>
    <row r="40" spans="1:8" ht="46.5" x14ac:dyDescent="0.2">
      <c r="A40" s="219">
        <v>412900</v>
      </c>
      <c r="B40" s="210" t="s">
        <v>654</v>
      </c>
      <c r="C40" s="220">
        <v>30000000</v>
      </c>
      <c r="D40" s="220">
        <v>6963500</v>
      </c>
      <c r="E40" s="220">
        <v>0</v>
      </c>
      <c r="F40" s="221">
        <f t="shared" si="4"/>
        <v>23.211666666666666</v>
      </c>
      <c r="G40" s="218"/>
      <c r="H40" s="218"/>
    </row>
    <row r="41" spans="1:8" ht="46.5" x14ac:dyDescent="0.2">
      <c r="A41" s="219">
        <v>412900</v>
      </c>
      <c r="B41" s="210" t="s">
        <v>91</v>
      </c>
      <c r="C41" s="220">
        <v>500000</v>
      </c>
      <c r="D41" s="220">
        <v>1407000</v>
      </c>
      <c r="E41" s="220">
        <v>0</v>
      </c>
      <c r="F41" s="221">
        <f t="shared" si="4"/>
        <v>281.39999999999998</v>
      </c>
      <c r="G41" s="218"/>
      <c r="H41" s="218"/>
    </row>
    <row r="42" spans="1:8" s="225" customFormat="1" x14ac:dyDescent="0.2">
      <c r="A42" s="224">
        <v>480000</v>
      </c>
      <c r="B42" s="222" t="s">
        <v>202</v>
      </c>
      <c r="C42" s="216">
        <f>C43+C46</f>
        <v>0</v>
      </c>
      <c r="D42" s="216">
        <f>D43+D46</f>
        <v>5945000</v>
      </c>
      <c r="E42" s="216">
        <f>E43+E46</f>
        <v>0</v>
      </c>
      <c r="F42" s="217">
        <v>0</v>
      </c>
      <c r="G42" s="218"/>
      <c r="H42" s="218"/>
    </row>
    <row r="43" spans="1:8" s="225" customFormat="1" x14ac:dyDescent="0.2">
      <c r="A43" s="224">
        <v>487000</v>
      </c>
      <c r="B43" s="222" t="s">
        <v>25</v>
      </c>
      <c r="C43" s="216">
        <f>C44+C45</f>
        <v>0</v>
      </c>
      <c r="D43" s="216">
        <f t="shared" ref="D43:E43" si="5">D44+D45</f>
        <v>5618500</v>
      </c>
      <c r="E43" s="216">
        <f t="shared" si="5"/>
        <v>0</v>
      </c>
      <c r="F43" s="217">
        <v>0</v>
      </c>
      <c r="G43" s="218"/>
      <c r="H43" s="218"/>
    </row>
    <row r="44" spans="1:8" ht="46.5" x14ac:dyDescent="0.2">
      <c r="A44" s="209">
        <v>487300</v>
      </c>
      <c r="B44" s="210" t="s">
        <v>651</v>
      </c>
      <c r="C44" s="220">
        <v>0</v>
      </c>
      <c r="D44" s="220">
        <v>258500</v>
      </c>
      <c r="E44" s="220">
        <v>0</v>
      </c>
      <c r="F44" s="217">
        <v>0</v>
      </c>
      <c r="G44" s="218"/>
      <c r="H44" s="218"/>
    </row>
    <row r="45" spans="1:8" ht="46.5" x14ac:dyDescent="0.2">
      <c r="A45" s="209">
        <v>487300</v>
      </c>
      <c r="B45" s="210" t="s">
        <v>654</v>
      </c>
      <c r="C45" s="220">
        <v>0</v>
      </c>
      <c r="D45" s="220">
        <v>5360000</v>
      </c>
      <c r="E45" s="220">
        <v>0</v>
      </c>
      <c r="F45" s="217">
        <v>0</v>
      </c>
      <c r="G45" s="218"/>
      <c r="H45" s="218"/>
    </row>
    <row r="46" spans="1:8" s="225" customFormat="1" x14ac:dyDescent="0.2">
      <c r="A46" s="224">
        <v>488000</v>
      </c>
      <c r="B46" s="222" t="s">
        <v>31</v>
      </c>
      <c r="C46" s="216">
        <f>C47+C48</f>
        <v>0</v>
      </c>
      <c r="D46" s="216">
        <f t="shared" ref="D46:E46" si="6">D47+D48</f>
        <v>326500</v>
      </c>
      <c r="E46" s="216">
        <f t="shared" si="6"/>
        <v>0</v>
      </c>
      <c r="F46" s="217">
        <v>0</v>
      </c>
      <c r="G46" s="218"/>
      <c r="H46" s="218"/>
    </row>
    <row r="47" spans="1:8" ht="46.5" x14ac:dyDescent="0.2">
      <c r="A47" s="209">
        <v>488100</v>
      </c>
      <c r="B47" s="210" t="s">
        <v>651</v>
      </c>
      <c r="C47" s="220">
        <v>0</v>
      </c>
      <c r="D47" s="220">
        <v>321500</v>
      </c>
      <c r="E47" s="220">
        <v>0</v>
      </c>
      <c r="F47" s="217">
        <v>0</v>
      </c>
      <c r="G47" s="218"/>
      <c r="H47" s="218"/>
    </row>
    <row r="48" spans="1:8" ht="46.5" x14ac:dyDescent="0.2">
      <c r="A48" s="209">
        <v>488100</v>
      </c>
      <c r="B48" s="210" t="s">
        <v>654</v>
      </c>
      <c r="C48" s="220">
        <v>0</v>
      </c>
      <c r="D48" s="220">
        <v>5000</v>
      </c>
      <c r="E48" s="220">
        <v>0</v>
      </c>
      <c r="F48" s="217">
        <v>0</v>
      </c>
      <c r="G48" s="218"/>
      <c r="H48" s="218"/>
    </row>
    <row r="49" spans="1:8" x14ac:dyDescent="0.2">
      <c r="A49" s="214">
        <v>510000</v>
      </c>
      <c r="B49" s="222" t="s">
        <v>245</v>
      </c>
      <c r="C49" s="216">
        <f t="shared" ref="C49" si="7">C50+C56+C54</f>
        <v>113200</v>
      </c>
      <c r="D49" s="216">
        <f t="shared" ref="D49" si="8">D50+D56+D54</f>
        <v>568200</v>
      </c>
      <c r="E49" s="216">
        <f t="shared" ref="E49" si="9">E50+E56+E54</f>
        <v>0</v>
      </c>
      <c r="F49" s="217"/>
      <c r="G49" s="218"/>
      <c r="H49" s="218"/>
    </row>
    <row r="50" spans="1:8" x14ac:dyDescent="0.2">
      <c r="A50" s="214">
        <v>511000</v>
      </c>
      <c r="B50" s="222" t="s">
        <v>246</v>
      </c>
      <c r="C50" s="216">
        <f>SUM(C51:C53)</f>
        <v>53200</v>
      </c>
      <c r="D50" s="216">
        <f t="shared" ref="D50" si="10">SUM(D51:D53)</f>
        <v>426200</v>
      </c>
      <c r="E50" s="216">
        <f>SUM(E51:E53)</f>
        <v>0</v>
      </c>
      <c r="F50" s="217"/>
      <c r="G50" s="218"/>
      <c r="H50" s="218"/>
    </row>
    <row r="51" spans="1:8" ht="46.5" x14ac:dyDescent="0.2">
      <c r="A51" s="219">
        <v>511200</v>
      </c>
      <c r="B51" s="210" t="s">
        <v>248</v>
      </c>
      <c r="C51" s="220">
        <v>20000</v>
      </c>
      <c r="D51" s="220">
        <v>20000</v>
      </c>
      <c r="E51" s="220">
        <v>0</v>
      </c>
      <c r="F51" s="221">
        <f>D51/C51*100</f>
        <v>100</v>
      </c>
      <c r="G51" s="218"/>
      <c r="H51" s="218"/>
    </row>
    <row r="52" spans="1:8" x14ac:dyDescent="0.2">
      <c r="A52" s="219">
        <v>511300</v>
      </c>
      <c r="B52" s="210" t="s">
        <v>249</v>
      </c>
      <c r="C52" s="220">
        <v>33200</v>
      </c>
      <c r="D52" s="220">
        <v>403200</v>
      </c>
      <c r="E52" s="220">
        <v>0</v>
      </c>
      <c r="F52" s="221"/>
      <c r="G52" s="218"/>
      <c r="H52" s="218"/>
    </row>
    <row r="53" spans="1:8" x14ac:dyDescent="0.2">
      <c r="A53" s="219">
        <v>511700</v>
      </c>
      <c r="B53" s="210" t="s">
        <v>252</v>
      </c>
      <c r="C53" s="220">
        <v>0</v>
      </c>
      <c r="D53" s="220">
        <v>3000</v>
      </c>
      <c r="E53" s="220">
        <v>0</v>
      </c>
      <c r="F53" s="217">
        <v>0</v>
      </c>
      <c r="G53" s="218"/>
      <c r="H53" s="218"/>
    </row>
    <row r="54" spans="1:8" s="225" customFormat="1" x14ac:dyDescent="0.2">
      <c r="A54" s="224">
        <v>513000</v>
      </c>
      <c r="B54" s="222" t="s">
        <v>253</v>
      </c>
      <c r="C54" s="216">
        <f t="shared" ref="C54:E54" si="11">C55</f>
        <v>0</v>
      </c>
      <c r="D54" s="216">
        <f t="shared" si="11"/>
        <v>77000</v>
      </c>
      <c r="E54" s="216">
        <f t="shared" si="11"/>
        <v>0</v>
      </c>
      <c r="F54" s="217">
        <v>0</v>
      </c>
      <c r="G54" s="218"/>
      <c r="H54" s="218"/>
    </row>
    <row r="55" spans="1:8" x14ac:dyDescent="0.2">
      <c r="A55" s="219">
        <v>513700</v>
      </c>
      <c r="B55" s="210" t="s">
        <v>254</v>
      </c>
      <c r="C55" s="220">
        <v>0</v>
      </c>
      <c r="D55" s="220">
        <v>77000</v>
      </c>
      <c r="E55" s="220">
        <v>0</v>
      </c>
      <c r="F55" s="217">
        <v>0</v>
      </c>
      <c r="G55" s="218"/>
      <c r="H55" s="218"/>
    </row>
    <row r="56" spans="1:8" x14ac:dyDescent="0.2">
      <c r="A56" s="214">
        <v>516000</v>
      </c>
      <c r="B56" s="222" t="s">
        <v>257</v>
      </c>
      <c r="C56" s="216">
        <f>C57</f>
        <v>60000</v>
      </c>
      <c r="D56" s="216">
        <f t="shared" ref="D56" si="12">D57</f>
        <v>65000</v>
      </c>
      <c r="E56" s="216">
        <f t="shared" ref="E56" si="13">E57</f>
        <v>0</v>
      </c>
      <c r="F56" s="217">
        <f t="shared" ref="F56:F61" si="14">D56/C56*100</f>
        <v>108.33333333333333</v>
      </c>
      <c r="G56" s="218"/>
      <c r="H56" s="218"/>
    </row>
    <row r="57" spans="1:8" x14ac:dyDescent="0.2">
      <c r="A57" s="219">
        <v>516100</v>
      </c>
      <c r="B57" s="210" t="s">
        <v>257</v>
      </c>
      <c r="C57" s="220">
        <v>60000</v>
      </c>
      <c r="D57" s="220">
        <v>65000</v>
      </c>
      <c r="E57" s="220">
        <v>0</v>
      </c>
      <c r="F57" s="221">
        <f t="shared" si="14"/>
        <v>108.33333333333333</v>
      </c>
      <c r="G57" s="218"/>
      <c r="H57" s="218"/>
    </row>
    <row r="58" spans="1:8" s="225" customFormat="1" x14ac:dyDescent="0.2">
      <c r="A58" s="214">
        <v>630000</v>
      </c>
      <c r="B58" s="222" t="s">
        <v>277</v>
      </c>
      <c r="C58" s="216">
        <f>C59</f>
        <v>50000</v>
      </c>
      <c r="D58" s="216">
        <f t="shared" ref="D58:E58" si="15">D59</f>
        <v>70000</v>
      </c>
      <c r="E58" s="216">
        <f t="shared" si="15"/>
        <v>0</v>
      </c>
      <c r="F58" s="217">
        <f t="shared" si="14"/>
        <v>140</v>
      </c>
      <c r="G58" s="218"/>
      <c r="H58" s="218"/>
    </row>
    <row r="59" spans="1:8" s="225" customFormat="1" x14ac:dyDescent="0.2">
      <c r="A59" s="214">
        <v>638000</v>
      </c>
      <c r="B59" s="222" t="s">
        <v>284</v>
      </c>
      <c r="C59" s="216">
        <f>C60</f>
        <v>50000</v>
      </c>
      <c r="D59" s="216">
        <f t="shared" ref="D59" si="16">D60</f>
        <v>70000</v>
      </c>
      <c r="E59" s="216">
        <f t="shared" ref="E59" si="17">E60</f>
        <v>0</v>
      </c>
      <c r="F59" s="217">
        <f t="shared" si="14"/>
        <v>140</v>
      </c>
      <c r="G59" s="218"/>
      <c r="H59" s="218"/>
    </row>
    <row r="60" spans="1:8" x14ac:dyDescent="0.2">
      <c r="A60" s="219">
        <v>638100</v>
      </c>
      <c r="B60" s="210" t="s">
        <v>285</v>
      </c>
      <c r="C60" s="220">
        <v>50000</v>
      </c>
      <c r="D60" s="220">
        <v>70000</v>
      </c>
      <c r="E60" s="220">
        <v>0</v>
      </c>
      <c r="F60" s="221">
        <f t="shared" si="14"/>
        <v>140</v>
      </c>
      <c r="G60" s="218"/>
      <c r="H60" s="218"/>
    </row>
    <row r="61" spans="1:8" x14ac:dyDescent="0.2">
      <c r="A61" s="226"/>
      <c r="B61" s="227" t="s">
        <v>294</v>
      </c>
      <c r="C61" s="228">
        <f>C17+C49+C58+C42</f>
        <v>56488200</v>
      </c>
      <c r="D61" s="228">
        <f>D17+D49+D58+D42</f>
        <v>56488100</v>
      </c>
      <c r="E61" s="228">
        <f>E17+E49+E58+E42</f>
        <v>0</v>
      </c>
      <c r="F61" s="229">
        <f t="shared" si="14"/>
        <v>99.999822971877322</v>
      </c>
      <c r="G61" s="218"/>
      <c r="H61" s="218"/>
    </row>
    <row r="62" spans="1:8" s="178" customFormat="1" x14ac:dyDescent="0.2">
      <c r="A62" s="190"/>
      <c r="B62" s="230"/>
      <c r="C62" s="212"/>
      <c r="D62" s="212"/>
      <c r="E62" s="212"/>
      <c r="F62" s="213"/>
      <c r="G62" s="218"/>
      <c r="H62" s="218"/>
    </row>
    <row r="63" spans="1:8" s="178" customFormat="1" x14ac:dyDescent="0.2">
      <c r="A63" s="205"/>
      <c r="B63" s="202"/>
      <c r="C63" s="231"/>
      <c r="D63" s="231"/>
      <c r="E63" s="231"/>
      <c r="F63" s="232"/>
      <c r="G63" s="218"/>
      <c r="H63" s="218"/>
    </row>
    <row r="64" spans="1:8" s="178" customFormat="1" x14ac:dyDescent="0.2">
      <c r="A64" s="209" t="s">
        <v>295</v>
      </c>
      <c r="B64" s="222"/>
      <c r="C64" s="231"/>
      <c r="D64" s="231"/>
      <c r="E64" s="231"/>
      <c r="F64" s="232"/>
      <c r="G64" s="218"/>
      <c r="H64" s="218"/>
    </row>
    <row r="65" spans="1:8" s="178" customFormat="1" x14ac:dyDescent="0.2">
      <c r="A65" s="209" t="s">
        <v>296</v>
      </c>
      <c r="B65" s="222"/>
      <c r="C65" s="231"/>
      <c r="D65" s="231"/>
      <c r="E65" s="231"/>
      <c r="F65" s="232"/>
      <c r="G65" s="218"/>
      <c r="H65" s="218"/>
    </row>
    <row r="66" spans="1:8" s="178" customFormat="1" x14ac:dyDescent="0.2">
      <c r="A66" s="209" t="s">
        <v>297</v>
      </c>
      <c r="B66" s="222"/>
      <c r="C66" s="231"/>
      <c r="D66" s="231"/>
      <c r="E66" s="231"/>
      <c r="F66" s="232"/>
      <c r="G66" s="218"/>
      <c r="H66" s="218"/>
    </row>
    <row r="67" spans="1:8" s="178" customFormat="1" x14ac:dyDescent="0.2">
      <c r="A67" s="209" t="s">
        <v>293</v>
      </c>
      <c r="B67" s="222"/>
      <c r="C67" s="231"/>
      <c r="D67" s="231"/>
      <c r="E67" s="231"/>
      <c r="F67" s="232"/>
      <c r="G67" s="218"/>
      <c r="H67" s="218"/>
    </row>
    <row r="68" spans="1:8" s="178" customFormat="1" x14ac:dyDescent="0.2">
      <c r="A68" s="209"/>
      <c r="B68" s="211"/>
      <c r="C68" s="212"/>
      <c r="D68" s="212"/>
      <c r="E68" s="212"/>
      <c r="F68" s="213"/>
      <c r="G68" s="218"/>
      <c r="H68" s="218"/>
    </row>
    <row r="69" spans="1:8" s="178" customFormat="1" x14ac:dyDescent="0.2">
      <c r="A69" s="224">
        <v>410000</v>
      </c>
      <c r="B69" s="215" t="s">
        <v>44</v>
      </c>
      <c r="C69" s="233">
        <f>C70+C75+C90+C93</f>
        <v>14231300</v>
      </c>
      <c r="D69" s="233">
        <f t="shared" ref="D69:E69" si="18">D70+D75+D90+D93</f>
        <v>13732500</v>
      </c>
      <c r="E69" s="233">
        <f t="shared" si="18"/>
        <v>0</v>
      </c>
      <c r="F69" s="217">
        <f t="shared" ref="F69:F99" si="19">D69/C69*100</f>
        <v>96.495049644094351</v>
      </c>
      <c r="G69" s="218"/>
      <c r="H69" s="218"/>
    </row>
    <row r="70" spans="1:8" s="178" customFormat="1" x14ac:dyDescent="0.2">
      <c r="A70" s="224">
        <v>411000</v>
      </c>
      <c r="B70" s="215" t="s">
        <v>45</v>
      </c>
      <c r="C70" s="233">
        <f>SUM(C71:C74)</f>
        <v>9495800</v>
      </c>
      <c r="D70" s="233">
        <f t="shared" ref="D70" si="20">SUM(D71:D74)</f>
        <v>8995800</v>
      </c>
      <c r="E70" s="233">
        <f>SUM(E71:E74)</f>
        <v>0</v>
      </c>
      <c r="F70" s="217">
        <f t="shared" si="19"/>
        <v>94.734514206280679</v>
      </c>
      <c r="G70" s="218"/>
      <c r="H70" s="218"/>
    </row>
    <row r="71" spans="1:8" s="178" customFormat="1" x14ac:dyDescent="0.2">
      <c r="A71" s="209">
        <v>411100</v>
      </c>
      <c r="B71" s="210" t="s">
        <v>46</v>
      </c>
      <c r="C71" s="231">
        <v>8500000</v>
      </c>
      <c r="D71" s="220">
        <v>8000000</v>
      </c>
      <c r="E71" s="220">
        <v>0</v>
      </c>
      <c r="F71" s="221">
        <f t="shared" si="19"/>
        <v>94.117647058823522</v>
      </c>
      <c r="G71" s="218"/>
      <c r="H71" s="218"/>
    </row>
    <row r="72" spans="1:8" s="178" customFormat="1" ht="46.5" x14ac:dyDescent="0.2">
      <c r="A72" s="209">
        <v>411200</v>
      </c>
      <c r="B72" s="210" t="s">
        <v>47</v>
      </c>
      <c r="C72" s="231">
        <v>864800</v>
      </c>
      <c r="D72" s="220">
        <v>864800</v>
      </c>
      <c r="E72" s="220">
        <v>0</v>
      </c>
      <c r="F72" s="221">
        <f t="shared" si="19"/>
        <v>100</v>
      </c>
      <c r="G72" s="218"/>
      <c r="H72" s="218"/>
    </row>
    <row r="73" spans="1:8" s="178" customFormat="1" ht="46.5" x14ac:dyDescent="0.2">
      <c r="A73" s="209">
        <v>411300</v>
      </c>
      <c r="B73" s="210" t="s">
        <v>48</v>
      </c>
      <c r="C73" s="231">
        <v>65000</v>
      </c>
      <c r="D73" s="220">
        <v>65000</v>
      </c>
      <c r="E73" s="220">
        <v>0</v>
      </c>
      <c r="F73" s="221">
        <f t="shared" si="19"/>
        <v>100</v>
      </c>
      <c r="G73" s="218"/>
      <c r="H73" s="218"/>
    </row>
    <row r="74" spans="1:8" s="178" customFormat="1" x14ac:dyDescent="0.2">
      <c r="A74" s="209">
        <v>411400</v>
      </c>
      <c r="B74" s="210" t="s">
        <v>49</v>
      </c>
      <c r="C74" s="231">
        <v>66000</v>
      </c>
      <c r="D74" s="220">
        <v>66000</v>
      </c>
      <c r="E74" s="220">
        <v>0</v>
      </c>
      <c r="F74" s="221">
        <f t="shared" si="19"/>
        <v>100</v>
      </c>
      <c r="G74" s="218"/>
      <c r="H74" s="218"/>
    </row>
    <row r="75" spans="1:8" s="178" customFormat="1" x14ac:dyDescent="0.2">
      <c r="A75" s="224">
        <v>412000</v>
      </c>
      <c r="B75" s="222" t="s">
        <v>50</v>
      </c>
      <c r="C75" s="233">
        <f>SUM(C76:C89)</f>
        <v>4115500</v>
      </c>
      <c r="D75" s="233">
        <f>SUM(D76:D89)</f>
        <v>4116700</v>
      </c>
      <c r="E75" s="233">
        <f>SUM(E76:E89)</f>
        <v>0</v>
      </c>
      <c r="F75" s="217">
        <f t="shared" si="19"/>
        <v>100.02915806098895</v>
      </c>
      <c r="G75" s="218"/>
      <c r="H75" s="218"/>
    </row>
    <row r="76" spans="1:8" s="178" customFormat="1" ht="46.5" x14ac:dyDescent="0.2">
      <c r="A76" s="209">
        <v>412200</v>
      </c>
      <c r="B76" s="210" t="s">
        <v>52</v>
      </c>
      <c r="C76" s="231">
        <v>229000</v>
      </c>
      <c r="D76" s="220">
        <v>229000</v>
      </c>
      <c r="E76" s="220">
        <v>0</v>
      </c>
      <c r="F76" s="221">
        <f t="shared" si="19"/>
        <v>100</v>
      </c>
      <c r="G76" s="218"/>
      <c r="H76" s="218"/>
    </row>
    <row r="77" spans="1:8" s="178" customFormat="1" x14ac:dyDescent="0.2">
      <c r="A77" s="209">
        <v>412300</v>
      </c>
      <c r="B77" s="210" t="s">
        <v>53</v>
      </c>
      <c r="C77" s="231">
        <v>119500</v>
      </c>
      <c r="D77" s="220">
        <v>119500.00000000001</v>
      </c>
      <c r="E77" s="220">
        <v>0</v>
      </c>
      <c r="F77" s="221">
        <f t="shared" si="19"/>
        <v>100.00000000000003</v>
      </c>
      <c r="G77" s="218"/>
      <c r="H77" s="218"/>
    </row>
    <row r="78" spans="1:8" s="178" customFormat="1" x14ac:dyDescent="0.2">
      <c r="A78" s="209">
        <v>412500</v>
      </c>
      <c r="B78" s="210" t="s">
        <v>57</v>
      </c>
      <c r="C78" s="231">
        <v>180000</v>
      </c>
      <c r="D78" s="220">
        <v>180000</v>
      </c>
      <c r="E78" s="220">
        <v>0</v>
      </c>
      <c r="F78" s="221">
        <f t="shared" si="19"/>
        <v>100</v>
      </c>
      <c r="G78" s="218"/>
      <c r="H78" s="218"/>
    </row>
    <row r="79" spans="1:8" s="178" customFormat="1" x14ac:dyDescent="0.2">
      <c r="A79" s="209">
        <v>412600</v>
      </c>
      <c r="B79" s="210" t="s">
        <v>58</v>
      </c>
      <c r="C79" s="231">
        <v>522000</v>
      </c>
      <c r="D79" s="220">
        <v>522000</v>
      </c>
      <c r="E79" s="220">
        <v>0</v>
      </c>
      <c r="F79" s="221">
        <f t="shared" si="19"/>
        <v>100</v>
      </c>
      <c r="G79" s="218"/>
      <c r="H79" s="218"/>
    </row>
    <row r="80" spans="1:8" s="178" customFormat="1" x14ac:dyDescent="0.2">
      <c r="A80" s="209">
        <v>412600</v>
      </c>
      <c r="B80" s="210" t="s">
        <v>59</v>
      </c>
      <c r="C80" s="231">
        <v>250000</v>
      </c>
      <c r="D80" s="220">
        <v>250000</v>
      </c>
      <c r="E80" s="220">
        <v>0</v>
      </c>
      <c r="F80" s="221">
        <f t="shared" si="19"/>
        <v>100</v>
      </c>
      <c r="G80" s="218"/>
      <c r="H80" s="218"/>
    </row>
    <row r="81" spans="1:8" s="178" customFormat="1" x14ac:dyDescent="0.2">
      <c r="A81" s="209">
        <v>412700</v>
      </c>
      <c r="B81" s="210" t="s">
        <v>60</v>
      </c>
      <c r="C81" s="231">
        <v>341000</v>
      </c>
      <c r="D81" s="220">
        <v>341000</v>
      </c>
      <c r="E81" s="220">
        <v>0</v>
      </c>
      <c r="F81" s="221">
        <f t="shared" si="19"/>
        <v>100</v>
      </c>
      <c r="G81" s="218"/>
      <c r="H81" s="218"/>
    </row>
    <row r="82" spans="1:8" s="178" customFormat="1" x14ac:dyDescent="0.2">
      <c r="A82" s="209">
        <v>412800</v>
      </c>
      <c r="B82" s="210" t="s">
        <v>73</v>
      </c>
      <c r="C82" s="231">
        <v>7000</v>
      </c>
      <c r="D82" s="220">
        <v>7000</v>
      </c>
      <c r="E82" s="220">
        <v>0</v>
      </c>
      <c r="F82" s="221">
        <f t="shared" si="19"/>
        <v>100</v>
      </c>
      <c r="G82" s="218"/>
      <c r="H82" s="218"/>
    </row>
    <row r="83" spans="1:8" s="178" customFormat="1" x14ac:dyDescent="0.2">
      <c r="A83" s="209">
        <v>412900</v>
      </c>
      <c r="B83" s="223" t="s">
        <v>74</v>
      </c>
      <c r="C83" s="231">
        <v>10000</v>
      </c>
      <c r="D83" s="220">
        <v>10000</v>
      </c>
      <c r="E83" s="220">
        <v>0</v>
      </c>
      <c r="F83" s="221">
        <f t="shared" si="19"/>
        <v>100</v>
      </c>
      <c r="G83" s="218"/>
      <c r="H83" s="218"/>
    </row>
    <row r="84" spans="1:8" s="178" customFormat="1" x14ac:dyDescent="0.2">
      <c r="A84" s="209">
        <v>412900</v>
      </c>
      <c r="B84" s="210" t="s">
        <v>86</v>
      </c>
      <c r="C84" s="231">
        <v>1800000</v>
      </c>
      <c r="D84" s="220">
        <v>1800000</v>
      </c>
      <c r="E84" s="220">
        <v>0</v>
      </c>
      <c r="F84" s="221">
        <f t="shared" si="19"/>
        <v>100</v>
      </c>
      <c r="G84" s="218"/>
      <c r="H84" s="218"/>
    </row>
    <row r="85" spans="1:8" s="178" customFormat="1" x14ac:dyDescent="0.2">
      <c r="A85" s="209">
        <v>412900</v>
      </c>
      <c r="B85" s="210" t="s">
        <v>75</v>
      </c>
      <c r="C85" s="231">
        <v>350000</v>
      </c>
      <c r="D85" s="220">
        <v>350000</v>
      </c>
      <c r="E85" s="220">
        <v>0</v>
      </c>
      <c r="F85" s="221">
        <f t="shared" si="19"/>
        <v>100</v>
      </c>
      <c r="G85" s="218"/>
      <c r="H85" s="218"/>
    </row>
    <row r="86" spans="1:8" s="178" customFormat="1" x14ac:dyDescent="0.2">
      <c r="A86" s="209">
        <v>412900</v>
      </c>
      <c r="B86" s="223" t="s">
        <v>76</v>
      </c>
      <c r="C86" s="231">
        <v>165000</v>
      </c>
      <c r="D86" s="220">
        <v>165000</v>
      </c>
      <c r="E86" s="220">
        <v>0</v>
      </c>
      <c r="F86" s="221">
        <f t="shared" si="19"/>
        <v>100</v>
      </c>
      <c r="G86" s="218"/>
      <c r="H86" s="218"/>
    </row>
    <row r="87" spans="1:8" s="178" customFormat="1" ht="46.5" x14ac:dyDescent="0.2">
      <c r="A87" s="209">
        <v>412900</v>
      </c>
      <c r="B87" s="223" t="s">
        <v>77</v>
      </c>
      <c r="C87" s="231">
        <v>27000</v>
      </c>
      <c r="D87" s="220">
        <v>27200.000000000004</v>
      </c>
      <c r="E87" s="220">
        <v>0</v>
      </c>
      <c r="F87" s="221">
        <f t="shared" si="19"/>
        <v>100.74074074074075</v>
      </c>
      <c r="G87" s="218"/>
      <c r="H87" s="218"/>
    </row>
    <row r="88" spans="1:8" s="178" customFormat="1" x14ac:dyDescent="0.2">
      <c r="A88" s="209">
        <v>412900</v>
      </c>
      <c r="B88" s="210" t="s">
        <v>78</v>
      </c>
      <c r="C88" s="231">
        <v>15000</v>
      </c>
      <c r="D88" s="220">
        <v>15999.999999999996</v>
      </c>
      <c r="E88" s="220">
        <v>0</v>
      </c>
      <c r="F88" s="221">
        <f t="shared" si="19"/>
        <v>106.66666666666664</v>
      </c>
      <c r="G88" s="218"/>
      <c r="H88" s="218"/>
    </row>
    <row r="89" spans="1:8" s="178" customFormat="1" x14ac:dyDescent="0.2">
      <c r="A89" s="209">
        <v>412900</v>
      </c>
      <c r="B89" s="210" t="s">
        <v>92</v>
      </c>
      <c r="C89" s="231">
        <v>100000</v>
      </c>
      <c r="D89" s="220">
        <v>100000</v>
      </c>
      <c r="E89" s="220">
        <v>0</v>
      </c>
      <c r="F89" s="221">
        <f t="shared" si="19"/>
        <v>100</v>
      </c>
      <c r="G89" s="218"/>
      <c r="H89" s="218"/>
    </row>
    <row r="90" spans="1:8" s="178" customFormat="1" x14ac:dyDescent="0.2">
      <c r="A90" s="224">
        <v>415000</v>
      </c>
      <c r="B90" s="222" t="s">
        <v>119</v>
      </c>
      <c r="C90" s="233">
        <f>SUM(C91:C92)</f>
        <v>570000</v>
      </c>
      <c r="D90" s="233">
        <f t="shared" ref="D90" si="21">SUM(D91:D92)</f>
        <v>570000</v>
      </c>
      <c r="E90" s="233">
        <f>SUM(E91:E92)</f>
        <v>0</v>
      </c>
      <c r="F90" s="217">
        <f t="shared" si="19"/>
        <v>100</v>
      </c>
      <c r="G90" s="218"/>
      <c r="H90" s="218"/>
    </row>
    <row r="91" spans="1:8" s="178" customFormat="1" x14ac:dyDescent="0.2">
      <c r="A91" s="209">
        <v>415200</v>
      </c>
      <c r="B91" s="210" t="s">
        <v>125</v>
      </c>
      <c r="C91" s="231">
        <v>500000</v>
      </c>
      <c r="D91" s="220">
        <v>500000</v>
      </c>
      <c r="E91" s="220">
        <v>0</v>
      </c>
      <c r="F91" s="221">
        <f t="shared" si="19"/>
        <v>100</v>
      </c>
      <c r="G91" s="218"/>
      <c r="H91" s="218"/>
    </row>
    <row r="92" spans="1:8" s="178" customFormat="1" x14ac:dyDescent="0.2">
      <c r="A92" s="209">
        <v>415200</v>
      </c>
      <c r="B92" s="210" t="s">
        <v>123</v>
      </c>
      <c r="C92" s="231">
        <v>70000</v>
      </c>
      <c r="D92" s="220">
        <v>70000</v>
      </c>
      <c r="E92" s="220">
        <v>0</v>
      </c>
      <c r="F92" s="221">
        <f t="shared" si="19"/>
        <v>100</v>
      </c>
      <c r="G92" s="218"/>
      <c r="H92" s="218"/>
    </row>
    <row r="93" spans="1:8" s="234" customFormat="1" x14ac:dyDescent="0.2">
      <c r="A93" s="214">
        <v>416000</v>
      </c>
      <c r="B93" s="222" t="s">
        <v>169</v>
      </c>
      <c r="C93" s="233">
        <f>C94</f>
        <v>50000</v>
      </c>
      <c r="D93" s="233">
        <f t="shared" ref="D93" si="22">D94</f>
        <v>50000</v>
      </c>
      <c r="E93" s="233">
        <f t="shared" ref="E93" si="23">E94</f>
        <v>0</v>
      </c>
      <c r="F93" s="217">
        <f t="shared" si="19"/>
        <v>100</v>
      </c>
      <c r="G93" s="218"/>
      <c r="H93" s="218"/>
    </row>
    <row r="94" spans="1:8" s="178" customFormat="1" x14ac:dyDescent="0.2">
      <c r="A94" s="219">
        <v>416100</v>
      </c>
      <c r="B94" s="210" t="s">
        <v>170</v>
      </c>
      <c r="C94" s="231">
        <v>50000</v>
      </c>
      <c r="D94" s="220">
        <v>50000</v>
      </c>
      <c r="E94" s="220">
        <v>0</v>
      </c>
      <c r="F94" s="221">
        <f t="shared" si="19"/>
        <v>100</v>
      </c>
      <c r="G94" s="218"/>
      <c r="H94" s="218"/>
    </row>
    <row r="95" spans="1:8" s="234" customFormat="1" x14ac:dyDescent="0.2">
      <c r="A95" s="224">
        <v>480000</v>
      </c>
      <c r="B95" s="222" t="s">
        <v>202</v>
      </c>
      <c r="C95" s="233">
        <f>C96</f>
        <v>2000</v>
      </c>
      <c r="D95" s="233">
        <f t="shared" ref="D95:D96" si="24">D96</f>
        <v>2000</v>
      </c>
      <c r="E95" s="233">
        <f t="shared" ref="E95:E96" si="25">E96</f>
        <v>0</v>
      </c>
      <c r="F95" s="217">
        <f t="shared" si="19"/>
        <v>100</v>
      </c>
      <c r="G95" s="218"/>
      <c r="H95" s="218"/>
    </row>
    <row r="96" spans="1:8" s="234" customFormat="1" x14ac:dyDescent="0.2">
      <c r="A96" s="224">
        <v>488000</v>
      </c>
      <c r="B96" s="222" t="s">
        <v>31</v>
      </c>
      <c r="C96" s="233">
        <f>C97</f>
        <v>2000</v>
      </c>
      <c r="D96" s="233">
        <f t="shared" si="24"/>
        <v>2000</v>
      </c>
      <c r="E96" s="233">
        <f t="shared" si="25"/>
        <v>0</v>
      </c>
      <c r="F96" s="217">
        <f t="shared" si="19"/>
        <v>100</v>
      </c>
      <c r="G96" s="218"/>
      <c r="H96" s="218"/>
    </row>
    <row r="97" spans="1:8" s="178" customFormat="1" x14ac:dyDescent="0.2">
      <c r="A97" s="209">
        <v>488100</v>
      </c>
      <c r="B97" s="210" t="s">
        <v>31</v>
      </c>
      <c r="C97" s="231">
        <v>2000</v>
      </c>
      <c r="D97" s="220">
        <v>2000</v>
      </c>
      <c r="E97" s="220">
        <v>0</v>
      </c>
      <c r="F97" s="221">
        <f t="shared" si="19"/>
        <v>100</v>
      </c>
      <c r="G97" s="218"/>
      <c r="H97" s="218"/>
    </row>
    <row r="98" spans="1:8" s="178" customFormat="1" x14ac:dyDescent="0.2">
      <c r="A98" s="224">
        <v>510000</v>
      </c>
      <c r="B98" s="222" t="s">
        <v>245</v>
      </c>
      <c r="C98" s="233">
        <f>C99+C105+C103</f>
        <v>626000</v>
      </c>
      <c r="D98" s="233">
        <f t="shared" ref="D98:E98" si="26">D99+D105+D103</f>
        <v>613000</v>
      </c>
      <c r="E98" s="233">
        <f t="shared" si="26"/>
        <v>0</v>
      </c>
      <c r="F98" s="217">
        <f t="shared" si="19"/>
        <v>97.923322683706076</v>
      </c>
      <c r="G98" s="218"/>
      <c r="H98" s="218"/>
    </row>
    <row r="99" spans="1:8" s="178" customFormat="1" x14ac:dyDescent="0.2">
      <c r="A99" s="224">
        <v>511000</v>
      </c>
      <c r="B99" s="222" t="s">
        <v>246</v>
      </c>
      <c r="C99" s="233">
        <f>SUM(C100:C102)</f>
        <v>584000</v>
      </c>
      <c r="D99" s="233">
        <f>SUM(D100:D102)</f>
        <v>549000</v>
      </c>
      <c r="E99" s="233">
        <f>SUM(E100:E102)</f>
        <v>0</v>
      </c>
      <c r="F99" s="217">
        <f t="shared" si="19"/>
        <v>94.006849315068493</v>
      </c>
      <c r="G99" s="218"/>
      <c r="H99" s="218"/>
    </row>
    <row r="100" spans="1:8" s="178" customFormat="1" ht="46.5" x14ac:dyDescent="0.2">
      <c r="A100" s="209">
        <v>511200</v>
      </c>
      <c r="B100" s="210" t="s">
        <v>248</v>
      </c>
      <c r="C100" s="231">
        <v>0</v>
      </c>
      <c r="D100" s="220">
        <v>85000</v>
      </c>
      <c r="E100" s="220">
        <v>0</v>
      </c>
      <c r="F100" s="217">
        <v>0</v>
      </c>
      <c r="G100" s="218"/>
      <c r="H100" s="218"/>
    </row>
    <row r="101" spans="1:8" s="178" customFormat="1" x14ac:dyDescent="0.2">
      <c r="A101" s="209">
        <v>511300</v>
      </c>
      <c r="B101" s="210" t="s">
        <v>249</v>
      </c>
      <c r="C101" s="231">
        <v>464000</v>
      </c>
      <c r="D101" s="220">
        <v>464000</v>
      </c>
      <c r="E101" s="220">
        <v>0</v>
      </c>
      <c r="F101" s="221">
        <f>D101/C101*100</f>
        <v>100</v>
      </c>
      <c r="G101" s="218"/>
      <c r="H101" s="218"/>
    </row>
    <row r="102" spans="1:8" s="178" customFormat="1" x14ac:dyDescent="0.2">
      <c r="A102" s="209">
        <v>511700</v>
      </c>
      <c r="B102" s="210" t="s">
        <v>252</v>
      </c>
      <c r="C102" s="231">
        <v>120000</v>
      </c>
      <c r="D102" s="220">
        <v>0</v>
      </c>
      <c r="E102" s="220">
        <v>0</v>
      </c>
      <c r="F102" s="221">
        <f>D102/C102*100</f>
        <v>0</v>
      </c>
      <c r="G102" s="218"/>
      <c r="H102" s="218"/>
    </row>
    <row r="103" spans="1:8" s="236" customFormat="1" x14ac:dyDescent="0.2">
      <c r="A103" s="224">
        <v>512000</v>
      </c>
      <c r="B103" s="235" t="s">
        <v>617</v>
      </c>
      <c r="C103" s="233">
        <f>+C104</f>
        <v>0</v>
      </c>
      <c r="D103" s="233">
        <f t="shared" ref="D103" si="27">+D104</f>
        <v>22000</v>
      </c>
      <c r="E103" s="233">
        <f t="shared" ref="E103" si="28">+E104</f>
        <v>0</v>
      </c>
      <c r="F103" s="217">
        <v>0</v>
      </c>
      <c r="G103" s="218"/>
      <c r="H103" s="218"/>
    </row>
    <row r="104" spans="1:8" s="178" customFormat="1" x14ac:dyDescent="0.2">
      <c r="A104" s="209">
        <v>512100</v>
      </c>
      <c r="B104" s="210" t="s">
        <v>617</v>
      </c>
      <c r="C104" s="231">
        <v>0</v>
      </c>
      <c r="D104" s="220">
        <v>22000</v>
      </c>
      <c r="E104" s="220">
        <v>0</v>
      </c>
      <c r="F104" s="217">
        <v>0</v>
      </c>
      <c r="G104" s="218"/>
      <c r="H104" s="218"/>
    </row>
    <row r="105" spans="1:8" s="178" customFormat="1" x14ac:dyDescent="0.2">
      <c r="A105" s="224">
        <v>516000</v>
      </c>
      <c r="B105" s="222" t="s">
        <v>257</v>
      </c>
      <c r="C105" s="233">
        <f>C106</f>
        <v>42000</v>
      </c>
      <c r="D105" s="233">
        <f t="shared" ref="D105" si="29">D106</f>
        <v>42000</v>
      </c>
      <c r="E105" s="233">
        <f t="shared" ref="E105" si="30">E106</f>
        <v>0</v>
      </c>
      <c r="F105" s="217">
        <f t="shared" ref="F105:F110" si="31">D105/C105*100</f>
        <v>100</v>
      </c>
      <c r="G105" s="218"/>
      <c r="H105" s="218"/>
    </row>
    <row r="106" spans="1:8" s="178" customFormat="1" x14ac:dyDescent="0.2">
      <c r="A106" s="209">
        <v>516100</v>
      </c>
      <c r="B106" s="210" t="s">
        <v>257</v>
      </c>
      <c r="C106" s="231">
        <v>42000</v>
      </c>
      <c r="D106" s="220">
        <v>42000</v>
      </c>
      <c r="E106" s="220">
        <v>0</v>
      </c>
      <c r="F106" s="221">
        <f t="shared" si="31"/>
        <v>100</v>
      </c>
      <c r="G106" s="218"/>
      <c r="H106" s="218"/>
    </row>
    <row r="107" spans="1:8" s="234" customFormat="1" x14ac:dyDescent="0.2">
      <c r="A107" s="224">
        <v>630000</v>
      </c>
      <c r="B107" s="222" t="s">
        <v>277</v>
      </c>
      <c r="C107" s="233">
        <f>C108</f>
        <v>129500</v>
      </c>
      <c r="D107" s="233">
        <f t="shared" ref="D107:E107" si="32">D108</f>
        <v>129500</v>
      </c>
      <c r="E107" s="233">
        <f t="shared" si="32"/>
        <v>0</v>
      </c>
      <c r="F107" s="217">
        <f t="shared" si="31"/>
        <v>100</v>
      </c>
      <c r="G107" s="218"/>
      <c r="H107" s="218"/>
    </row>
    <row r="108" spans="1:8" s="234" customFormat="1" x14ac:dyDescent="0.2">
      <c r="A108" s="224">
        <v>638000</v>
      </c>
      <c r="B108" s="222" t="s">
        <v>284</v>
      </c>
      <c r="C108" s="233">
        <f>C109</f>
        <v>129500</v>
      </c>
      <c r="D108" s="233">
        <f t="shared" ref="D108" si="33">D109</f>
        <v>129500</v>
      </c>
      <c r="E108" s="233">
        <f>E109</f>
        <v>0</v>
      </c>
      <c r="F108" s="217">
        <f t="shared" si="31"/>
        <v>100</v>
      </c>
      <c r="G108" s="218"/>
      <c r="H108" s="218"/>
    </row>
    <row r="109" spans="1:8" s="178" customFormat="1" x14ac:dyDescent="0.2">
      <c r="A109" s="209">
        <v>638100</v>
      </c>
      <c r="B109" s="210" t="s">
        <v>285</v>
      </c>
      <c r="C109" s="231">
        <v>129500</v>
      </c>
      <c r="D109" s="220">
        <v>129500</v>
      </c>
      <c r="E109" s="220">
        <v>0</v>
      </c>
      <c r="F109" s="221">
        <f t="shared" si="31"/>
        <v>100</v>
      </c>
      <c r="G109" s="218"/>
      <c r="H109" s="218"/>
    </row>
    <row r="110" spans="1:8" s="178" customFormat="1" x14ac:dyDescent="0.2">
      <c r="A110" s="237"/>
      <c r="B110" s="227" t="s">
        <v>294</v>
      </c>
      <c r="C110" s="238">
        <f>C69+C98+C107+C95</f>
        <v>14988800</v>
      </c>
      <c r="D110" s="238">
        <f>D69+D98+D107+D95</f>
        <v>14477000</v>
      </c>
      <c r="E110" s="238">
        <f>E69+E98+E107+E95</f>
        <v>0</v>
      </c>
      <c r="F110" s="229">
        <f t="shared" si="31"/>
        <v>96.585450469684034</v>
      </c>
      <c r="G110" s="218"/>
      <c r="H110" s="218"/>
    </row>
    <row r="111" spans="1:8" s="178" customFormat="1" x14ac:dyDescent="0.2">
      <c r="A111" s="190"/>
      <c r="B111" s="202"/>
      <c r="C111" s="231"/>
      <c r="D111" s="231"/>
      <c r="E111" s="231"/>
      <c r="F111" s="232"/>
      <c r="G111" s="218"/>
      <c r="H111" s="218"/>
    </row>
    <row r="112" spans="1:8" s="178" customFormat="1" x14ac:dyDescent="0.2">
      <c r="A112" s="205"/>
      <c r="B112" s="202"/>
      <c r="C112" s="231"/>
      <c r="D112" s="231"/>
      <c r="E112" s="231"/>
      <c r="F112" s="232"/>
      <c r="G112" s="218"/>
      <c r="H112" s="218"/>
    </row>
    <row r="113" spans="1:8" s="178" customFormat="1" x14ac:dyDescent="0.2">
      <c r="A113" s="209" t="s">
        <v>298</v>
      </c>
      <c r="B113" s="222"/>
      <c r="C113" s="231"/>
      <c r="D113" s="231"/>
      <c r="E113" s="231"/>
      <c r="F113" s="232"/>
      <c r="G113" s="218"/>
      <c r="H113" s="218"/>
    </row>
    <row r="114" spans="1:8" s="178" customFormat="1" x14ac:dyDescent="0.2">
      <c r="A114" s="209" t="s">
        <v>296</v>
      </c>
      <c r="B114" s="222"/>
      <c r="C114" s="231"/>
      <c r="D114" s="231"/>
      <c r="E114" s="231"/>
      <c r="F114" s="232"/>
      <c r="G114" s="218"/>
      <c r="H114" s="218"/>
    </row>
    <row r="115" spans="1:8" s="178" customFormat="1" x14ac:dyDescent="0.2">
      <c r="A115" s="209" t="s">
        <v>299</v>
      </c>
      <c r="B115" s="222"/>
      <c r="C115" s="231"/>
      <c r="D115" s="231"/>
      <c r="E115" s="231"/>
      <c r="F115" s="232"/>
      <c r="G115" s="218"/>
      <c r="H115" s="218"/>
    </row>
    <row r="116" spans="1:8" s="178" customFormat="1" x14ac:dyDescent="0.2">
      <c r="A116" s="209" t="s">
        <v>293</v>
      </c>
      <c r="B116" s="222"/>
      <c r="C116" s="231"/>
      <c r="D116" s="231"/>
      <c r="E116" s="231"/>
      <c r="F116" s="232"/>
      <c r="G116" s="218"/>
      <c r="H116" s="218"/>
    </row>
    <row r="117" spans="1:8" s="178" customFormat="1" x14ac:dyDescent="0.2">
      <c r="A117" s="209"/>
      <c r="B117" s="211"/>
      <c r="C117" s="212"/>
      <c r="D117" s="212"/>
      <c r="E117" s="212"/>
      <c r="F117" s="213"/>
      <c r="G117" s="218"/>
      <c r="H117" s="218"/>
    </row>
    <row r="118" spans="1:8" s="178" customFormat="1" x14ac:dyDescent="0.2">
      <c r="A118" s="224">
        <v>410000</v>
      </c>
      <c r="B118" s="215" t="s">
        <v>44</v>
      </c>
      <c r="C118" s="233">
        <f>C119+C124+C136+C138</f>
        <v>4253000</v>
      </c>
      <c r="D118" s="233">
        <f>D119+D124+D136+D138</f>
        <v>4135000</v>
      </c>
      <c r="E118" s="233">
        <f>E119+E124+E136+E138</f>
        <v>0</v>
      </c>
      <c r="F118" s="217">
        <f t="shared" ref="F118:F147" si="34">D118/C118*100</f>
        <v>97.225487890900538</v>
      </c>
      <c r="G118" s="218"/>
      <c r="H118" s="218"/>
    </row>
    <row r="119" spans="1:8" s="178" customFormat="1" x14ac:dyDescent="0.2">
      <c r="A119" s="224">
        <v>411000</v>
      </c>
      <c r="B119" s="215" t="s">
        <v>45</v>
      </c>
      <c r="C119" s="233">
        <f>SUM(C120:C123)</f>
        <v>3570000</v>
      </c>
      <c r="D119" s="233">
        <f t="shared" ref="D119" si="35">SUM(D120:D123)</f>
        <v>3445000</v>
      </c>
      <c r="E119" s="233">
        <f>SUM(E120:E123)</f>
        <v>0</v>
      </c>
      <c r="F119" s="217">
        <f t="shared" si="34"/>
        <v>96.498599439775916</v>
      </c>
      <c r="G119" s="218"/>
      <c r="H119" s="218"/>
    </row>
    <row r="120" spans="1:8" s="178" customFormat="1" x14ac:dyDescent="0.2">
      <c r="A120" s="209">
        <v>411100</v>
      </c>
      <c r="B120" s="210" t="s">
        <v>46</v>
      </c>
      <c r="C120" s="231">
        <v>3300000</v>
      </c>
      <c r="D120" s="220">
        <v>3095000</v>
      </c>
      <c r="E120" s="220">
        <v>0</v>
      </c>
      <c r="F120" s="221">
        <f t="shared" si="34"/>
        <v>93.787878787878782</v>
      </c>
      <c r="G120" s="218"/>
      <c r="H120" s="218"/>
    </row>
    <row r="121" spans="1:8" s="178" customFormat="1" ht="46.5" x14ac:dyDescent="0.2">
      <c r="A121" s="209">
        <v>411200</v>
      </c>
      <c r="B121" s="210" t="s">
        <v>47</v>
      </c>
      <c r="C121" s="231">
        <v>210000</v>
      </c>
      <c r="D121" s="220">
        <v>280000</v>
      </c>
      <c r="E121" s="220">
        <v>0</v>
      </c>
      <c r="F121" s="221">
        <f t="shared" si="34"/>
        <v>133.33333333333331</v>
      </c>
      <c r="G121" s="218"/>
      <c r="H121" s="218"/>
    </row>
    <row r="122" spans="1:8" s="178" customFormat="1" ht="46.5" x14ac:dyDescent="0.2">
      <c r="A122" s="209">
        <v>411300</v>
      </c>
      <c r="B122" s="210" t="s">
        <v>48</v>
      </c>
      <c r="C122" s="231">
        <v>25000</v>
      </c>
      <c r="D122" s="220">
        <v>25000</v>
      </c>
      <c r="E122" s="220">
        <v>0</v>
      </c>
      <c r="F122" s="221">
        <f t="shared" si="34"/>
        <v>100</v>
      </c>
      <c r="G122" s="218"/>
      <c r="H122" s="218"/>
    </row>
    <row r="123" spans="1:8" s="178" customFormat="1" x14ac:dyDescent="0.2">
      <c r="A123" s="209">
        <v>411400</v>
      </c>
      <c r="B123" s="210" t="s">
        <v>49</v>
      </c>
      <c r="C123" s="231">
        <v>35000</v>
      </c>
      <c r="D123" s="220">
        <v>45000</v>
      </c>
      <c r="E123" s="220">
        <v>0</v>
      </c>
      <c r="F123" s="221">
        <f t="shared" si="34"/>
        <v>128.57142857142858</v>
      </c>
      <c r="G123" s="218"/>
      <c r="H123" s="218"/>
    </row>
    <row r="124" spans="1:8" s="178" customFormat="1" x14ac:dyDescent="0.2">
      <c r="A124" s="224">
        <v>412000</v>
      </c>
      <c r="B124" s="222" t="s">
        <v>50</v>
      </c>
      <c r="C124" s="233">
        <f>SUM(C125:C135)</f>
        <v>493000</v>
      </c>
      <c r="D124" s="233">
        <f t="shared" ref="D124" si="36">SUM(D125:D135)</f>
        <v>495000</v>
      </c>
      <c r="E124" s="233">
        <f>SUM(E125:E135)</f>
        <v>0</v>
      </c>
      <c r="F124" s="217">
        <f t="shared" si="34"/>
        <v>100.40567951318458</v>
      </c>
      <c r="G124" s="218"/>
      <c r="H124" s="218"/>
    </row>
    <row r="125" spans="1:8" s="178" customFormat="1" ht="46.5" x14ac:dyDescent="0.2">
      <c r="A125" s="209">
        <v>412200</v>
      </c>
      <c r="B125" s="210" t="s">
        <v>52</v>
      </c>
      <c r="C125" s="231">
        <v>14000</v>
      </c>
      <c r="D125" s="220">
        <v>12000</v>
      </c>
      <c r="E125" s="220">
        <v>0</v>
      </c>
      <c r="F125" s="221">
        <f t="shared" si="34"/>
        <v>85.714285714285708</v>
      </c>
      <c r="G125" s="218"/>
      <c r="H125" s="218"/>
    </row>
    <row r="126" spans="1:8" s="178" customFormat="1" x14ac:dyDescent="0.2">
      <c r="A126" s="209">
        <v>412300</v>
      </c>
      <c r="B126" s="210" t="s">
        <v>53</v>
      </c>
      <c r="C126" s="231">
        <v>39000</v>
      </c>
      <c r="D126" s="220">
        <v>39000</v>
      </c>
      <c r="E126" s="220">
        <v>0</v>
      </c>
      <c r="F126" s="221">
        <f t="shared" si="34"/>
        <v>100</v>
      </c>
      <c r="G126" s="218"/>
      <c r="H126" s="218"/>
    </row>
    <row r="127" spans="1:8" s="178" customFormat="1" x14ac:dyDescent="0.2">
      <c r="A127" s="209">
        <v>412500</v>
      </c>
      <c r="B127" s="210" t="s">
        <v>57</v>
      </c>
      <c r="C127" s="231">
        <v>30000</v>
      </c>
      <c r="D127" s="220">
        <v>30000</v>
      </c>
      <c r="E127" s="220">
        <v>0</v>
      </c>
      <c r="F127" s="221">
        <f t="shared" si="34"/>
        <v>100</v>
      </c>
      <c r="G127" s="218"/>
      <c r="H127" s="218"/>
    </row>
    <row r="128" spans="1:8" s="178" customFormat="1" x14ac:dyDescent="0.2">
      <c r="A128" s="209">
        <v>412600</v>
      </c>
      <c r="B128" s="210" t="s">
        <v>58</v>
      </c>
      <c r="C128" s="231">
        <v>70000</v>
      </c>
      <c r="D128" s="220">
        <v>70000</v>
      </c>
      <c r="E128" s="220">
        <v>0</v>
      </c>
      <c r="F128" s="221">
        <f t="shared" si="34"/>
        <v>100</v>
      </c>
      <c r="G128" s="218"/>
      <c r="H128" s="218"/>
    </row>
    <row r="129" spans="1:8" s="178" customFormat="1" x14ac:dyDescent="0.2">
      <c r="A129" s="209">
        <v>412700</v>
      </c>
      <c r="B129" s="210" t="s">
        <v>60</v>
      </c>
      <c r="C129" s="231">
        <v>15000</v>
      </c>
      <c r="D129" s="220">
        <v>18000</v>
      </c>
      <c r="E129" s="220">
        <v>0</v>
      </c>
      <c r="F129" s="221">
        <f t="shared" si="34"/>
        <v>120</v>
      </c>
      <c r="G129" s="218"/>
      <c r="H129" s="218"/>
    </row>
    <row r="130" spans="1:8" s="178" customFormat="1" x14ac:dyDescent="0.2">
      <c r="A130" s="209">
        <v>412900</v>
      </c>
      <c r="B130" s="223" t="s">
        <v>74</v>
      </c>
      <c r="C130" s="231">
        <v>1500</v>
      </c>
      <c r="D130" s="220">
        <v>1500</v>
      </c>
      <c r="E130" s="220">
        <v>0</v>
      </c>
      <c r="F130" s="221">
        <f t="shared" si="34"/>
        <v>100</v>
      </c>
      <c r="G130" s="218"/>
      <c r="H130" s="218"/>
    </row>
    <row r="131" spans="1:8" s="178" customFormat="1" x14ac:dyDescent="0.2">
      <c r="A131" s="209">
        <v>412900</v>
      </c>
      <c r="B131" s="223" t="s">
        <v>87</v>
      </c>
      <c r="C131" s="231">
        <v>280000</v>
      </c>
      <c r="D131" s="220">
        <v>280000</v>
      </c>
      <c r="E131" s="220">
        <v>0</v>
      </c>
      <c r="F131" s="221">
        <f t="shared" si="34"/>
        <v>100</v>
      </c>
      <c r="G131" s="218"/>
      <c r="H131" s="218"/>
    </row>
    <row r="132" spans="1:8" s="178" customFormat="1" x14ac:dyDescent="0.2">
      <c r="A132" s="209">
        <v>412900</v>
      </c>
      <c r="B132" s="223" t="s">
        <v>76</v>
      </c>
      <c r="C132" s="231">
        <v>24000</v>
      </c>
      <c r="D132" s="220">
        <v>24000</v>
      </c>
      <c r="E132" s="220">
        <v>0</v>
      </c>
      <c r="F132" s="221">
        <f t="shared" si="34"/>
        <v>100</v>
      </c>
      <c r="G132" s="218"/>
      <c r="H132" s="218"/>
    </row>
    <row r="133" spans="1:8" s="178" customFormat="1" ht="46.5" x14ac:dyDescent="0.2">
      <c r="A133" s="209">
        <v>412900</v>
      </c>
      <c r="B133" s="223" t="s">
        <v>77</v>
      </c>
      <c r="C133" s="231">
        <v>6000</v>
      </c>
      <c r="D133" s="220">
        <v>6000</v>
      </c>
      <c r="E133" s="220">
        <v>0</v>
      </c>
      <c r="F133" s="221">
        <f t="shared" si="34"/>
        <v>100</v>
      </c>
      <c r="G133" s="218"/>
      <c r="H133" s="218"/>
    </row>
    <row r="134" spans="1:8" s="178" customFormat="1" x14ac:dyDescent="0.2">
      <c r="A134" s="209">
        <v>412900</v>
      </c>
      <c r="B134" s="223" t="s">
        <v>78</v>
      </c>
      <c r="C134" s="231">
        <v>7000</v>
      </c>
      <c r="D134" s="220">
        <v>7000</v>
      </c>
      <c r="E134" s="220">
        <v>0</v>
      </c>
      <c r="F134" s="221">
        <f t="shared" si="34"/>
        <v>100</v>
      </c>
      <c r="G134" s="218"/>
      <c r="H134" s="218"/>
    </row>
    <row r="135" spans="1:8" s="178" customFormat="1" x14ac:dyDescent="0.2">
      <c r="A135" s="209">
        <v>412900</v>
      </c>
      <c r="B135" s="210" t="s">
        <v>80</v>
      </c>
      <c r="C135" s="231">
        <v>6500</v>
      </c>
      <c r="D135" s="220">
        <v>7500</v>
      </c>
      <c r="E135" s="220">
        <v>0</v>
      </c>
      <c r="F135" s="221">
        <f t="shared" si="34"/>
        <v>115.38461538461537</v>
      </c>
      <c r="G135" s="218"/>
      <c r="H135" s="218"/>
    </row>
    <row r="136" spans="1:8" s="178" customFormat="1" x14ac:dyDescent="0.2">
      <c r="A136" s="224">
        <v>415000</v>
      </c>
      <c r="B136" s="222" t="s">
        <v>119</v>
      </c>
      <c r="C136" s="233">
        <f>SUM(C137:C137)</f>
        <v>175000</v>
      </c>
      <c r="D136" s="233">
        <f>SUM(D137:D137)</f>
        <v>175000</v>
      </c>
      <c r="E136" s="233">
        <f>SUM(E137:E137)</f>
        <v>0</v>
      </c>
      <c r="F136" s="217">
        <f t="shared" si="34"/>
        <v>100</v>
      </c>
      <c r="G136" s="218"/>
      <c r="H136" s="218"/>
    </row>
    <row r="137" spans="1:8" s="178" customFormat="1" x14ac:dyDescent="0.2">
      <c r="A137" s="209">
        <v>415200</v>
      </c>
      <c r="B137" s="210" t="s">
        <v>126</v>
      </c>
      <c r="C137" s="231">
        <v>175000</v>
      </c>
      <c r="D137" s="220">
        <v>175000</v>
      </c>
      <c r="E137" s="220">
        <v>0</v>
      </c>
      <c r="F137" s="221">
        <f t="shared" si="34"/>
        <v>100</v>
      </c>
      <c r="G137" s="218"/>
      <c r="H137" s="218"/>
    </row>
    <row r="138" spans="1:8" s="234" customFormat="1" ht="46.5" x14ac:dyDescent="0.2">
      <c r="A138" s="224">
        <v>418000</v>
      </c>
      <c r="B138" s="222" t="s">
        <v>198</v>
      </c>
      <c r="C138" s="233">
        <f>C139</f>
        <v>15000</v>
      </c>
      <c r="D138" s="233">
        <f t="shared" ref="D138" si="37">D139</f>
        <v>20000</v>
      </c>
      <c r="E138" s="233">
        <f t="shared" ref="E138" si="38">E139</f>
        <v>0</v>
      </c>
      <c r="F138" s="217">
        <f t="shared" si="34"/>
        <v>133.33333333333331</v>
      </c>
      <c r="G138" s="218"/>
      <c r="H138" s="218"/>
    </row>
    <row r="139" spans="1:8" s="178" customFormat="1" x14ac:dyDescent="0.2">
      <c r="A139" s="239">
        <v>418400</v>
      </c>
      <c r="B139" s="210" t="s">
        <v>200</v>
      </c>
      <c r="C139" s="231">
        <v>15000</v>
      </c>
      <c r="D139" s="220">
        <v>20000</v>
      </c>
      <c r="E139" s="220">
        <v>0</v>
      </c>
      <c r="F139" s="221">
        <f t="shared" si="34"/>
        <v>133.33333333333331</v>
      </c>
      <c r="G139" s="218"/>
      <c r="H139" s="218"/>
    </row>
    <row r="140" spans="1:8" s="234" customFormat="1" x14ac:dyDescent="0.2">
      <c r="A140" s="224">
        <v>480000</v>
      </c>
      <c r="B140" s="222" t="s">
        <v>202</v>
      </c>
      <c r="C140" s="233">
        <f>C141</f>
        <v>4000</v>
      </c>
      <c r="D140" s="233">
        <f t="shared" ref="D140:D141" si="39">D141</f>
        <v>4000</v>
      </c>
      <c r="E140" s="233">
        <f t="shared" ref="E140:E141" si="40">E141</f>
        <v>0</v>
      </c>
      <c r="F140" s="217">
        <f t="shared" si="34"/>
        <v>100</v>
      </c>
      <c r="G140" s="218"/>
      <c r="H140" s="218"/>
    </row>
    <row r="141" spans="1:8" s="234" customFormat="1" x14ac:dyDescent="0.2">
      <c r="A141" s="224">
        <v>488000</v>
      </c>
      <c r="B141" s="222" t="s">
        <v>31</v>
      </c>
      <c r="C141" s="233">
        <f>C142</f>
        <v>4000</v>
      </c>
      <c r="D141" s="233">
        <f t="shared" si="39"/>
        <v>4000</v>
      </c>
      <c r="E141" s="233">
        <f t="shared" si="40"/>
        <v>0</v>
      </c>
      <c r="F141" s="217">
        <f t="shared" si="34"/>
        <v>100</v>
      </c>
      <c r="G141" s="218"/>
      <c r="H141" s="218"/>
    </row>
    <row r="142" spans="1:8" s="178" customFormat="1" x14ac:dyDescent="0.2">
      <c r="A142" s="209">
        <v>488100</v>
      </c>
      <c r="B142" s="210" t="s">
        <v>31</v>
      </c>
      <c r="C142" s="231">
        <v>4000</v>
      </c>
      <c r="D142" s="220">
        <v>4000</v>
      </c>
      <c r="E142" s="220">
        <v>0</v>
      </c>
      <c r="F142" s="221">
        <f t="shared" si="34"/>
        <v>100</v>
      </c>
      <c r="G142" s="218"/>
      <c r="H142" s="218"/>
    </row>
    <row r="143" spans="1:8" s="178" customFormat="1" x14ac:dyDescent="0.2">
      <c r="A143" s="224">
        <v>510000</v>
      </c>
      <c r="B143" s="222" t="s">
        <v>245</v>
      </c>
      <c r="C143" s="233">
        <f>C144+C146+C148</f>
        <v>107000</v>
      </c>
      <c r="D143" s="233">
        <f t="shared" ref="D143" si="41">D144+D146+D148</f>
        <v>122000</v>
      </c>
      <c r="E143" s="233">
        <f t="shared" ref="E143" si="42">E144+E146+E148</f>
        <v>0</v>
      </c>
      <c r="F143" s="217">
        <f t="shared" si="34"/>
        <v>114.01869158878503</v>
      </c>
      <c r="G143" s="218"/>
      <c r="H143" s="218"/>
    </row>
    <row r="144" spans="1:8" s="178" customFormat="1" x14ac:dyDescent="0.2">
      <c r="A144" s="224">
        <v>511000</v>
      </c>
      <c r="B144" s="222" t="s">
        <v>246</v>
      </c>
      <c r="C144" s="233">
        <f>SUM(C145:C145)</f>
        <v>100000</v>
      </c>
      <c r="D144" s="233">
        <f t="shared" ref="D144" si="43">SUM(D145:D145)</f>
        <v>100000</v>
      </c>
      <c r="E144" s="233">
        <f>SUM(E145:E145)</f>
        <v>0</v>
      </c>
      <c r="F144" s="217">
        <f t="shared" si="34"/>
        <v>100</v>
      </c>
      <c r="G144" s="218"/>
      <c r="H144" s="218"/>
    </row>
    <row r="145" spans="1:8" s="178" customFormat="1" x14ac:dyDescent="0.2">
      <c r="A145" s="209">
        <v>511300</v>
      </c>
      <c r="B145" s="210" t="s">
        <v>249</v>
      </c>
      <c r="C145" s="231">
        <v>100000</v>
      </c>
      <c r="D145" s="220">
        <v>100000</v>
      </c>
      <c r="E145" s="220">
        <v>0</v>
      </c>
      <c r="F145" s="221">
        <f t="shared" si="34"/>
        <v>100</v>
      </c>
      <c r="G145" s="218"/>
      <c r="H145" s="218"/>
    </row>
    <row r="146" spans="1:8" s="178" customFormat="1" x14ac:dyDescent="0.2">
      <c r="A146" s="224">
        <v>516000</v>
      </c>
      <c r="B146" s="222" t="s">
        <v>257</v>
      </c>
      <c r="C146" s="233">
        <f>C147</f>
        <v>7000</v>
      </c>
      <c r="D146" s="233">
        <f t="shared" ref="D146" si="44">D147</f>
        <v>9000</v>
      </c>
      <c r="E146" s="233">
        <f t="shared" ref="E146" si="45">E147</f>
        <v>0</v>
      </c>
      <c r="F146" s="217">
        <f t="shared" si="34"/>
        <v>128.57142857142858</v>
      </c>
      <c r="G146" s="218"/>
      <c r="H146" s="218"/>
    </row>
    <row r="147" spans="1:8" s="178" customFormat="1" x14ac:dyDescent="0.2">
      <c r="A147" s="209">
        <v>516100</v>
      </c>
      <c r="B147" s="210" t="s">
        <v>257</v>
      </c>
      <c r="C147" s="231">
        <v>7000</v>
      </c>
      <c r="D147" s="220">
        <v>9000</v>
      </c>
      <c r="E147" s="220">
        <v>0</v>
      </c>
      <c r="F147" s="221">
        <f t="shared" si="34"/>
        <v>128.57142857142858</v>
      </c>
      <c r="G147" s="218"/>
      <c r="H147" s="218"/>
    </row>
    <row r="148" spans="1:8" s="234" customFormat="1" x14ac:dyDescent="0.2">
      <c r="A148" s="224">
        <v>518000</v>
      </c>
      <c r="B148" s="222" t="s">
        <v>258</v>
      </c>
      <c r="C148" s="233">
        <f>C149</f>
        <v>0</v>
      </c>
      <c r="D148" s="233">
        <f t="shared" ref="D148" si="46">D149</f>
        <v>13000</v>
      </c>
      <c r="E148" s="233">
        <f t="shared" ref="E148" si="47">E149</f>
        <v>0</v>
      </c>
      <c r="F148" s="217">
        <v>0</v>
      </c>
      <c r="G148" s="218"/>
      <c r="H148" s="218"/>
    </row>
    <row r="149" spans="1:8" s="178" customFormat="1" x14ac:dyDescent="0.2">
      <c r="A149" s="209">
        <v>518100</v>
      </c>
      <c r="B149" s="210" t="s">
        <v>258</v>
      </c>
      <c r="C149" s="231">
        <v>0</v>
      </c>
      <c r="D149" s="220">
        <v>13000</v>
      </c>
      <c r="E149" s="220">
        <v>0</v>
      </c>
      <c r="F149" s="217">
        <v>0</v>
      </c>
      <c r="G149" s="218"/>
      <c r="H149" s="218"/>
    </row>
    <row r="150" spans="1:8" s="234" customFormat="1" x14ac:dyDescent="0.2">
      <c r="A150" s="224">
        <v>630000</v>
      </c>
      <c r="B150" s="222" t="s">
        <v>277</v>
      </c>
      <c r="C150" s="233">
        <f>C151+0</f>
        <v>35000</v>
      </c>
      <c r="D150" s="233">
        <f>D151+0</f>
        <v>45000</v>
      </c>
      <c r="E150" s="233">
        <f>E151+0</f>
        <v>0</v>
      </c>
      <c r="F150" s="217">
        <f>D150/C150*100</f>
        <v>128.57142857142858</v>
      </c>
      <c r="G150" s="218"/>
      <c r="H150" s="218"/>
    </row>
    <row r="151" spans="1:8" s="234" customFormat="1" x14ac:dyDescent="0.2">
      <c r="A151" s="224">
        <v>638000</v>
      </c>
      <c r="B151" s="222" t="s">
        <v>284</v>
      </c>
      <c r="C151" s="233">
        <f>C152</f>
        <v>35000</v>
      </c>
      <c r="D151" s="233">
        <f t="shared" ref="D151" si="48">D152</f>
        <v>45000</v>
      </c>
      <c r="E151" s="233">
        <f t="shared" ref="E151" si="49">E152</f>
        <v>0</v>
      </c>
      <c r="F151" s="217">
        <f>D151/C151*100</f>
        <v>128.57142857142858</v>
      </c>
      <c r="G151" s="218"/>
      <c r="H151" s="218"/>
    </row>
    <row r="152" spans="1:8" s="178" customFormat="1" x14ac:dyDescent="0.2">
      <c r="A152" s="209">
        <v>638100</v>
      </c>
      <c r="B152" s="210" t="s">
        <v>285</v>
      </c>
      <c r="C152" s="231">
        <v>35000</v>
      </c>
      <c r="D152" s="220">
        <v>45000</v>
      </c>
      <c r="E152" s="220">
        <v>0</v>
      </c>
      <c r="F152" s="221">
        <f>D152/C152*100</f>
        <v>128.57142857142858</v>
      </c>
      <c r="G152" s="218"/>
      <c r="H152" s="218"/>
    </row>
    <row r="153" spans="1:8" s="178" customFormat="1" x14ac:dyDescent="0.2">
      <c r="A153" s="237"/>
      <c r="B153" s="227" t="s">
        <v>294</v>
      </c>
      <c r="C153" s="238">
        <f>C118+C143+C150+C140</f>
        <v>4399000</v>
      </c>
      <c r="D153" s="238">
        <f>D118+D143+D150+D140</f>
        <v>4306000</v>
      </c>
      <c r="E153" s="238">
        <f>E118+E143+E150+E140</f>
        <v>0</v>
      </c>
      <c r="F153" s="229">
        <f>D153/C153*100</f>
        <v>97.885883155262562</v>
      </c>
      <c r="G153" s="218"/>
      <c r="H153" s="218"/>
    </row>
    <row r="154" spans="1:8" s="178" customFormat="1" x14ac:dyDescent="0.2">
      <c r="A154" s="190"/>
      <c r="B154" s="202"/>
      <c r="C154" s="212"/>
      <c r="D154" s="212"/>
      <c r="E154" s="212"/>
      <c r="F154" s="213"/>
      <c r="G154" s="218"/>
      <c r="H154" s="218"/>
    </row>
    <row r="155" spans="1:8" s="178" customFormat="1" x14ac:dyDescent="0.2">
      <c r="A155" s="205"/>
      <c r="B155" s="202"/>
      <c r="C155" s="231"/>
      <c r="D155" s="231"/>
      <c r="E155" s="231"/>
      <c r="F155" s="232"/>
      <c r="G155" s="218"/>
      <c r="H155" s="218"/>
    </row>
    <row r="156" spans="1:8" s="178" customFormat="1" x14ac:dyDescent="0.2">
      <c r="A156" s="209" t="s">
        <v>300</v>
      </c>
      <c r="B156" s="222"/>
      <c r="C156" s="231"/>
      <c r="D156" s="231"/>
      <c r="E156" s="231"/>
      <c r="F156" s="232"/>
      <c r="G156" s="218"/>
      <c r="H156" s="218"/>
    </row>
    <row r="157" spans="1:8" s="178" customFormat="1" x14ac:dyDescent="0.2">
      <c r="A157" s="209" t="s">
        <v>301</v>
      </c>
      <c r="B157" s="222"/>
      <c r="C157" s="231"/>
      <c r="D157" s="231"/>
      <c r="E157" s="231"/>
      <c r="F157" s="232"/>
      <c r="G157" s="218"/>
      <c r="H157" s="218"/>
    </row>
    <row r="158" spans="1:8" s="178" customFormat="1" x14ac:dyDescent="0.2">
      <c r="A158" s="209" t="s">
        <v>302</v>
      </c>
      <c r="B158" s="222"/>
      <c r="C158" s="231"/>
      <c r="D158" s="231"/>
      <c r="E158" s="231"/>
      <c r="F158" s="232"/>
      <c r="G158" s="218"/>
      <c r="H158" s="218"/>
    </row>
    <row r="159" spans="1:8" s="178" customFormat="1" x14ac:dyDescent="0.2">
      <c r="A159" s="209" t="s">
        <v>293</v>
      </c>
      <c r="B159" s="222"/>
      <c r="C159" s="231"/>
      <c r="D159" s="231"/>
      <c r="E159" s="231"/>
      <c r="F159" s="232"/>
      <c r="G159" s="218"/>
      <c r="H159" s="218"/>
    </row>
    <row r="160" spans="1:8" s="178" customFormat="1" x14ac:dyDescent="0.2">
      <c r="A160" s="209"/>
      <c r="B160" s="211"/>
      <c r="C160" s="212"/>
      <c r="D160" s="212"/>
      <c r="E160" s="212"/>
      <c r="F160" s="213"/>
      <c r="G160" s="218"/>
      <c r="H160" s="218"/>
    </row>
    <row r="161" spans="1:8" s="178" customFormat="1" x14ac:dyDescent="0.2">
      <c r="A161" s="224">
        <v>410000</v>
      </c>
      <c r="B161" s="215" t="s">
        <v>44</v>
      </c>
      <c r="C161" s="233">
        <f>C162+C167</f>
        <v>494400</v>
      </c>
      <c r="D161" s="233">
        <f t="shared" ref="D161" si="50">D162+D167</f>
        <v>496400</v>
      </c>
      <c r="E161" s="233">
        <f>E162+E167</f>
        <v>0</v>
      </c>
      <c r="F161" s="217">
        <f t="shared" ref="F161:F186" si="51">D161/C161*100</f>
        <v>100.40453074433657</v>
      </c>
      <c r="G161" s="218"/>
      <c r="H161" s="218"/>
    </row>
    <row r="162" spans="1:8" s="178" customFormat="1" x14ac:dyDescent="0.2">
      <c r="A162" s="224">
        <v>411000</v>
      </c>
      <c r="B162" s="215" t="s">
        <v>45</v>
      </c>
      <c r="C162" s="233">
        <f>SUM(C163:C166)</f>
        <v>283000</v>
      </c>
      <c r="D162" s="233">
        <f t="shared" ref="D162" si="52">SUM(D163:D166)</f>
        <v>284500</v>
      </c>
      <c r="E162" s="233">
        <f>SUM(E163:E166)</f>
        <v>0</v>
      </c>
      <c r="F162" s="217">
        <f t="shared" si="51"/>
        <v>100.53003533568905</v>
      </c>
      <c r="G162" s="218"/>
      <c r="H162" s="218"/>
    </row>
    <row r="163" spans="1:8" s="178" customFormat="1" x14ac:dyDescent="0.2">
      <c r="A163" s="209">
        <v>411100</v>
      </c>
      <c r="B163" s="210" t="s">
        <v>46</v>
      </c>
      <c r="C163" s="231">
        <v>270000</v>
      </c>
      <c r="D163" s="220">
        <v>270000</v>
      </c>
      <c r="E163" s="220">
        <v>0</v>
      </c>
      <c r="F163" s="221">
        <f t="shared" si="51"/>
        <v>100</v>
      </c>
      <c r="G163" s="218"/>
      <c r="H163" s="218"/>
    </row>
    <row r="164" spans="1:8" s="178" customFormat="1" ht="46.5" x14ac:dyDescent="0.2">
      <c r="A164" s="209">
        <v>411200</v>
      </c>
      <c r="B164" s="210" t="s">
        <v>47</v>
      </c>
      <c r="C164" s="231">
        <v>8000</v>
      </c>
      <c r="D164" s="220">
        <v>9500</v>
      </c>
      <c r="E164" s="220">
        <v>0</v>
      </c>
      <c r="F164" s="221">
        <f t="shared" si="51"/>
        <v>118.75</v>
      </c>
      <c r="G164" s="218"/>
      <c r="H164" s="218"/>
    </row>
    <row r="165" spans="1:8" s="178" customFormat="1" ht="46.5" x14ac:dyDescent="0.2">
      <c r="A165" s="209">
        <v>411300</v>
      </c>
      <c r="B165" s="210" t="s">
        <v>48</v>
      </c>
      <c r="C165" s="231">
        <v>3000</v>
      </c>
      <c r="D165" s="220">
        <v>3000</v>
      </c>
      <c r="E165" s="220">
        <v>0</v>
      </c>
      <c r="F165" s="221">
        <f t="shared" si="51"/>
        <v>100</v>
      </c>
      <c r="G165" s="218"/>
      <c r="H165" s="218"/>
    </row>
    <row r="166" spans="1:8" s="178" customFormat="1" x14ac:dyDescent="0.2">
      <c r="A166" s="209">
        <v>411400</v>
      </c>
      <c r="B166" s="210" t="s">
        <v>49</v>
      </c>
      <c r="C166" s="231">
        <v>2000</v>
      </c>
      <c r="D166" s="220">
        <v>2000</v>
      </c>
      <c r="E166" s="220">
        <v>0</v>
      </c>
      <c r="F166" s="221">
        <f t="shared" si="51"/>
        <v>100</v>
      </c>
      <c r="G166" s="218"/>
      <c r="H166" s="218"/>
    </row>
    <row r="167" spans="1:8" s="178" customFormat="1" x14ac:dyDescent="0.2">
      <c r="A167" s="224">
        <v>412000</v>
      </c>
      <c r="B167" s="222" t="s">
        <v>50</v>
      </c>
      <c r="C167" s="233">
        <f>SUM(C168:C177)</f>
        <v>211400</v>
      </c>
      <c r="D167" s="233">
        <f>SUM(D168:D177)</f>
        <v>211900</v>
      </c>
      <c r="E167" s="233">
        <f>SUM(E168:E177)</f>
        <v>0</v>
      </c>
      <c r="F167" s="217">
        <f t="shared" si="51"/>
        <v>100.23651844843897</v>
      </c>
      <c r="G167" s="218"/>
      <c r="H167" s="218"/>
    </row>
    <row r="168" spans="1:8" s="178" customFormat="1" ht="46.5" x14ac:dyDescent="0.2">
      <c r="A168" s="209">
        <v>412200</v>
      </c>
      <c r="B168" s="210" t="s">
        <v>52</v>
      </c>
      <c r="C168" s="231">
        <v>7000</v>
      </c>
      <c r="D168" s="220">
        <v>6000</v>
      </c>
      <c r="E168" s="220">
        <v>0</v>
      </c>
      <c r="F168" s="221">
        <f t="shared" si="51"/>
        <v>85.714285714285708</v>
      </c>
      <c r="G168" s="218"/>
      <c r="H168" s="218"/>
    </row>
    <row r="169" spans="1:8" s="178" customFormat="1" x14ac:dyDescent="0.2">
      <c r="A169" s="209">
        <v>412300</v>
      </c>
      <c r="B169" s="210" t="s">
        <v>53</v>
      </c>
      <c r="C169" s="231">
        <v>3500</v>
      </c>
      <c r="D169" s="220">
        <v>3500</v>
      </c>
      <c r="E169" s="220">
        <v>0</v>
      </c>
      <c r="F169" s="221">
        <f t="shared" si="51"/>
        <v>100</v>
      </c>
      <c r="G169" s="218"/>
      <c r="H169" s="218"/>
    </row>
    <row r="170" spans="1:8" s="178" customFormat="1" x14ac:dyDescent="0.2">
      <c r="A170" s="209">
        <v>412500</v>
      </c>
      <c r="B170" s="210" t="s">
        <v>57</v>
      </c>
      <c r="C170" s="231">
        <v>999.99999999999989</v>
      </c>
      <c r="D170" s="220">
        <v>1500</v>
      </c>
      <c r="E170" s="220">
        <v>0</v>
      </c>
      <c r="F170" s="221">
        <f t="shared" si="51"/>
        <v>150.00000000000003</v>
      </c>
      <c r="G170" s="218"/>
      <c r="H170" s="218"/>
    </row>
    <row r="171" spans="1:8" s="178" customFormat="1" x14ac:dyDescent="0.2">
      <c r="A171" s="209">
        <v>412600</v>
      </c>
      <c r="B171" s="210" t="s">
        <v>58</v>
      </c>
      <c r="C171" s="231">
        <v>4000</v>
      </c>
      <c r="D171" s="220">
        <v>4000</v>
      </c>
      <c r="E171" s="220">
        <v>0</v>
      </c>
      <c r="F171" s="221">
        <f t="shared" si="51"/>
        <v>100</v>
      </c>
      <c r="G171" s="218"/>
      <c r="H171" s="218"/>
    </row>
    <row r="172" spans="1:8" s="178" customFormat="1" x14ac:dyDescent="0.2">
      <c r="A172" s="209">
        <v>412700</v>
      </c>
      <c r="B172" s="210" t="s">
        <v>60</v>
      </c>
      <c r="C172" s="231">
        <v>1500</v>
      </c>
      <c r="D172" s="220">
        <v>1500.0000000000002</v>
      </c>
      <c r="E172" s="220">
        <v>0</v>
      </c>
      <c r="F172" s="221">
        <f t="shared" si="51"/>
        <v>100.00000000000003</v>
      </c>
      <c r="G172" s="218"/>
      <c r="H172" s="218"/>
    </row>
    <row r="173" spans="1:8" s="178" customFormat="1" x14ac:dyDescent="0.2">
      <c r="A173" s="209">
        <v>412900</v>
      </c>
      <c r="B173" s="210" t="s">
        <v>75</v>
      </c>
      <c r="C173" s="231">
        <v>190000</v>
      </c>
      <c r="D173" s="220">
        <v>190000</v>
      </c>
      <c r="E173" s="220">
        <v>0</v>
      </c>
      <c r="F173" s="221">
        <f t="shared" si="51"/>
        <v>100</v>
      </c>
      <c r="G173" s="218"/>
      <c r="H173" s="218"/>
    </row>
    <row r="174" spans="1:8" s="178" customFormat="1" x14ac:dyDescent="0.2">
      <c r="A174" s="209">
        <v>412900</v>
      </c>
      <c r="B174" s="223" t="s">
        <v>76</v>
      </c>
      <c r="C174" s="231">
        <v>2000</v>
      </c>
      <c r="D174" s="220">
        <v>3000</v>
      </c>
      <c r="E174" s="220">
        <v>0</v>
      </c>
      <c r="F174" s="221">
        <f t="shared" si="51"/>
        <v>150</v>
      </c>
      <c r="G174" s="218"/>
      <c r="H174" s="218"/>
    </row>
    <row r="175" spans="1:8" s="178" customFormat="1" ht="46.5" x14ac:dyDescent="0.2">
      <c r="A175" s="209">
        <v>412900</v>
      </c>
      <c r="B175" s="223" t="s">
        <v>77</v>
      </c>
      <c r="C175" s="231">
        <v>400</v>
      </c>
      <c r="D175" s="220">
        <v>400</v>
      </c>
      <c r="E175" s="220">
        <v>0</v>
      </c>
      <c r="F175" s="221">
        <f t="shared" si="51"/>
        <v>100</v>
      </c>
      <c r="G175" s="218"/>
      <c r="H175" s="218"/>
    </row>
    <row r="176" spans="1:8" s="178" customFormat="1" x14ac:dyDescent="0.2">
      <c r="A176" s="209">
        <v>412900</v>
      </c>
      <c r="B176" s="223" t="s">
        <v>78</v>
      </c>
      <c r="C176" s="231">
        <v>500</v>
      </c>
      <c r="D176" s="220">
        <v>500</v>
      </c>
      <c r="E176" s="220">
        <v>0</v>
      </c>
      <c r="F176" s="221">
        <f t="shared" si="51"/>
        <v>100</v>
      </c>
      <c r="G176" s="218"/>
      <c r="H176" s="218"/>
    </row>
    <row r="177" spans="1:8" s="178" customFormat="1" x14ac:dyDescent="0.2">
      <c r="A177" s="209">
        <v>412900</v>
      </c>
      <c r="B177" s="210" t="s">
        <v>80</v>
      </c>
      <c r="C177" s="231">
        <v>1500</v>
      </c>
      <c r="D177" s="220">
        <v>1499.9999999999998</v>
      </c>
      <c r="E177" s="220">
        <v>0</v>
      </c>
      <c r="F177" s="221">
        <f t="shared" si="51"/>
        <v>99.999999999999986</v>
      </c>
      <c r="G177" s="218"/>
      <c r="H177" s="218"/>
    </row>
    <row r="178" spans="1:8" s="234" customFormat="1" x14ac:dyDescent="0.2">
      <c r="A178" s="224">
        <v>510000</v>
      </c>
      <c r="B178" s="222" t="s">
        <v>245</v>
      </c>
      <c r="C178" s="233">
        <f>C179+C181</f>
        <v>3000</v>
      </c>
      <c r="D178" s="233">
        <f t="shared" ref="D178" si="53">D179+D181</f>
        <v>3000</v>
      </c>
      <c r="E178" s="233">
        <f>E179+E181</f>
        <v>0</v>
      </c>
      <c r="F178" s="217">
        <f t="shared" si="51"/>
        <v>100</v>
      </c>
      <c r="G178" s="218"/>
      <c r="H178" s="218"/>
    </row>
    <row r="179" spans="1:8" s="234" customFormat="1" x14ac:dyDescent="0.2">
      <c r="A179" s="224">
        <v>511000</v>
      </c>
      <c r="B179" s="222" t="s">
        <v>246</v>
      </c>
      <c r="C179" s="233">
        <f>C180</f>
        <v>2500</v>
      </c>
      <c r="D179" s="233">
        <f t="shared" ref="D179" si="54">D180</f>
        <v>2500</v>
      </c>
      <c r="E179" s="233">
        <f t="shared" ref="E179" si="55">E180</f>
        <v>0</v>
      </c>
      <c r="F179" s="217">
        <f t="shared" si="51"/>
        <v>100</v>
      </c>
      <c r="G179" s="218"/>
      <c r="H179" s="218"/>
    </row>
    <row r="180" spans="1:8" s="178" customFormat="1" x14ac:dyDescent="0.2">
      <c r="A180" s="209">
        <v>511300</v>
      </c>
      <c r="B180" s="210" t="s">
        <v>249</v>
      </c>
      <c r="C180" s="231">
        <v>2500</v>
      </c>
      <c r="D180" s="220">
        <v>2500</v>
      </c>
      <c r="E180" s="220">
        <v>0</v>
      </c>
      <c r="F180" s="221">
        <f t="shared" si="51"/>
        <v>100</v>
      </c>
      <c r="G180" s="218"/>
      <c r="H180" s="218"/>
    </row>
    <row r="181" spans="1:8" s="234" customFormat="1" x14ac:dyDescent="0.2">
      <c r="A181" s="224">
        <v>516000</v>
      </c>
      <c r="B181" s="222" t="s">
        <v>257</v>
      </c>
      <c r="C181" s="233">
        <f>C182</f>
        <v>500</v>
      </c>
      <c r="D181" s="233">
        <f t="shared" ref="D181" si="56">D182</f>
        <v>500</v>
      </c>
      <c r="E181" s="233">
        <f t="shared" ref="E181" si="57">E182</f>
        <v>0</v>
      </c>
      <c r="F181" s="217">
        <f t="shared" si="51"/>
        <v>100</v>
      </c>
      <c r="G181" s="218"/>
      <c r="H181" s="218"/>
    </row>
    <row r="182" spans="1:8" s="178" customFormat="1" x14ac:dyDescent="0.2">
      <c r="A182" s="209">
        <v>516100</v>
      </c>
      <c r="B182" s="210" t="s">
        <v>257</v>
      </c>
      <c r="C182" s="231">
        <v>500</v>
      </c>
      <c r="D182" s="220">
        <v>500</v>
      </c>
      <c r="E182" s="220">
        <v>0</v>
      </c>
      <c r="F182" s="221">
        <f t="shared" si="51"/>
        <v>100</v>
      </c>
      <c r="G182" s="218"/>
      <c r="H182" s="218"/>
    </row>
    <row r="183" spans="1:8" s="234" customFormat="1" x14ac:dyDescent="0.2">
      <c r="A183" s="224">
        <v>630000</v>
      </c>
      <c r="B183" s="222" t="s">
        <v>303</v>
      </c>
      <c r="C183" s="233">
        <f>0+C184</f>
        <v>5000</v>
      </c>
      <c r="D183" s="233">
        <f>0+D184</f>
        <v>1999.9999999999991</v>
      </c>
      <c r="E183" s="233">
        <f>0+E184</f>
        <v>0</v>
      </c>
      <c r="F183" s="217">
        <f t="shared" si="51"/>
        <v>39.999999999999979</v>
      </c>
      <c r="G183" s="218"/>
      <c r="H183" s="218"/>
    </row>
    <row r="184" spans="1:8" s="234" customFormat="1" x14ac:dyDescent="0.2">
      <c r="A184" s="224">
        <v>638000</v>
      </c>
      <c r="B184" s="222" t="s">
        <v>284</v>
      </c>
      <c r="C184" s="233">
        <f>C185</f>
        <v>5000</v>
      </c>
      <c r="D184" s="233">
        <f t="shared" ref="D184" si="58">D185</f>
        <v>1999.9999999999991</v>
      </c>
      <c r="E184" s="233">
        <f t="shared" ref="E184" si="59">E185</f>
        <v>0</v>
      </c>
      <c r="F184" s="217">
        <f t="shared" si="51"/>
        <v>39.999999999999979</v>
      </c>
      <c r="G184" s="218"/>
      <c r="H184" s="218"/>
    </row>
    <row r="185" spans="1:8" s="178" customFormat="1" x14ac:dyDescent="0.2">
      <c r="A185" s="209">
        <v>638100</v>
      </c>
      <c r="B185" s="210" t="s">
        <v>285</v>
      </c>
      <c r="C185" s="231">
        <v>5000</v>
      </c>
      <c r="D185" s="220">
        <v>1999.9999999999991</v>
      </c>
      <c r="E185" s="220">
        <v>0</v>
      </c>
      <c r="F185" s="221">
        <f t="shared" si="51"/>
        <v>39.999999999999979</v>
      </c>
      <c r="G185" s="218"/>
      <c r="H185" s="218"/>
    </row>
    <row r="186" spans="1:8" s="178" customFormat="1" x14ac:dyDescent="0.2">
      <c r="A186" s="241"/>
      <c r="B186" s="227" t="s">
        <v>294</v>
      </c>
      <c r="C186" s="238">
        <f>C161+C178+C183</f>
        <v>502400</v>
      </c>
      <c r="D186" s="238">
        <f>D161+D178+D183</f>
        <v>501400</v>
      </c>
      <c r="E186" s="238">
        <f>E161+E178+E183</f>
        <v>0</v>
      </c>
      <c r="F186" s="229">
        <f t="shared" si="51"/>
        <v>99.800955414012734</v>
      </c>
      <c r="G186" s="218"/>
      <c r="H186" s="218"/>
    </row>
    <row r="187" spans="1:8" s="178" customFormat="1" x14ac:dyDescent="0.2">
      <c r="A187" s="242"/>
      <c r="B187" s="202"/>
      <c r="C187" s="212"/>
      <c r="D187" s="212"/>
      <c r="E187" s="212"/>
      <c r="F187" s="213"/>
      <c r="G187" s="218"/>
      <c r="H187" s="218"/>
    </row>
    <row r="188" spans="1:8" s="178" customFormat="1" x14ac:dyDescent="0.2">
      <c r="A188" s="205"/>
      <c r="B188" s="202"/>
      <c r="C188" s="231"/>
      <c r="D188" s="231"/>
      <c r="E188" s="231"/>
      <c r="F188" s="232"/>
      <c r="G188" s="218"/>
      <c r="H188" s="218"/>
    </row>
    <row r="189" spans="1:8" s="178" customFormat="1" x14ac:dyDescent="0.2">
      <c r="A189" s="209" t="s">
        <v>304</v>
      </c>
      <c r="B189" s="222"/>
      <c r="C189" s="231"/>
      <c r="D189" s="231"/>
      <c r="E189" s="231"/>
      <c r="F189" s="232"/>
      <c r="G189" s="218"/>
      <c r="H189" s="218"/>
    </row>
    <row r="190" spans="1:8" s="178" customFormat="1" x14ac:dyDescent="0.2">
      <c r="A190" s="209" t="s">
        <v>296</v>
      </c>
      <c r="B190" s="222"/>
      <c r="C190" s="231"/>
      <c r="D190" s="231"/>
      <c r="E190" s="231"/>
      <c r="F190" s="232"/>
      <c r="G190" s="218"/>
      <c r="H190" s="218"/>
    </row>
    <row r="191" spans="1:8" s="178" customFormat="1" x14ac:dyDescent="0.2">
      <c r="A191" s="209" t="s">
        <v>305</v>
      </c>
      <c r="B191" s="222"/>
      <c r="C191" s="231"/>
      <c r="D191" s="231"/>
      <c r="E191" s="231"/>
      <c r="F191" s="232"/>
      <c r="G191" s="218"/>
      <c r="H191" s="218"/>
    </row>
    <row r="192" spans="1:8" s="178" customFormat="1" x14ac:dyDescent="0.2">
      <c r="A192" s="209" t="s">
        <v>293</v>
      </c>
      <c r="B192" s="222"/>
      <c r="C192" s="231"/>
      <c r="D192" s="231"/>
      <c r="E192" s="231"/>
      <c r="F192" s="232"/>
      <c r="G192" s="218"/>
      <c r="H192" s="218"/>
    </row>
    <row r="193" spans="1:8" s="178" customFormat="1" x14ac:dyDescent="0.2">
      <c r="A193" s="209"/>
      <c r="B193" s="211"/>
      <c r="C193" s="212"/>
      <c r="D193" s="212"/>
      <c r="E193" s="212"/>
      <c r="F193" s="213"/>
      <c r="G193" s="218"/>
      <c r="H193" s="218"/>
    </row>
    <row r="194" spans="1:8" s="178" customFormat="1" x14ac:dyDescent="0.2">
      <c r="A194" s="224">
        <v>410000</v>
      </c>
      <c r="B194" s="215" t="s">
        <v>44</v>
      </c>
      <c r="C194" s="233">
        <f>C195+C200+0</f>
        <v>897700</v>
      </c>
      <c r="D194" s="233">
        <f>D195+D200+0</f>
        <v>920700</v>
      </c>
      <c r="E194" s="233">
        <f>E195+E200+0</f>
        <v>0</v>
      </c>
      <c r="F194" s="217">
        <f t="shared" ref="F194:F218" si="60">D194/C194*100</f>
        <v>102.56210315250082</v>
      </c>
      <c r="G194" s="218"/>
      <c r="H194" s="218"/>
    </row>
    <row r="195" spans="1:8" s="178" customFormat="1" x14ac:dyDescent="0.2">
      <c r="A195" s="224">
        <v>411000</v>
      </c>
      <c r="B195" s="215" t="s">
        <v>45</v>
      </c>
      <c r="C195" s="233">
        <f>SUM(C196:C199)</f>
        <v>808300</v>
      </c>
      <c r="D195" s="233">
        <f t="shared" ref="D195" si="61">SUM(D196:D199)</f>
        <v>831300</v>
      </c>
      <c r="E195" s="233">
        <f>SUM(E196:E199)</f>
        <v>0</v>
      </c>
      <c r="F195" s="217">
        <f t="shared" si="60"/>
        <v>102.845478164048</v>
      </c>
      <c r="G195" s="218"/>
      <c r="H195" s="218"/>
    </row>
    <row r="196" spans="1:8" s="178" customFormat="1" x14ac:dyDescent="0.2">
      <c r="A196" s="209">
        <v>411100</v>
      </c>
      <c r="B196" s="210" t="s">
        <v>46</v>
      </c>
      <c r="C196" s="231">
        <v>775000</v>
      </c>
      <c r="D196" s="220">
        <v>791000</v>
      </c>
      <c r="E196" s="220">
        <v>0</v>
      </c>
      <c r="F196" s="221">
        <f t="shared" si="60"/>
        <v>102.06451612903227</v>
      </c>
      <c r="G196" s="218"/>
      <c r="H196" s="218"/>
    </row>
    <row r="197" spans="1:8" s="178" customFormat="1" ht="46.5" x14ac:dyDescent="0.2">
      <c r="A197" s="209">
        <v>411200</v>
      </c>
      <c r="B197" s="210" t="s">
        <v>47</v>
      </c>
      <c r="C197" s="231">
        <v>10300</v>
      </c>
      <c r="D197" s="220">
        <v>12300</v>
      </c>
      <c r="E197" s="220">
        <v>0</v>
      </c>
      <c r="F197" s="221">
        <f t="shared" si="60"/>
        <v>119.41747572815532</v>
      </c>
      <c r="G197" s="218"/>
      <c r="H197" s="218"/>
    </row>
    <row r="198" spans="1:8" s="178" customFormat="1" ht="46.5" x14ac:dyDescent="0.2">
      <c r="A198" s="209">
        <v>411300</v>
      </c>
      <c r="B198" s="210" t="s">
        <v>48</v>
      </c>
      <c r="C198" s="231">
        <v>20000</v>
      </c>
      <c r="D198" s="220">
        <v>25000</v>
      </c>
      <c r="E198" s="220">
        <v>0</v>
      </c>
      <c r="F198" s="221">
        <f t="shared" si="60"/>
        <v>125</v>
      </c>
      <c r="G198" s="218"/>
      <c r="H198" s="218"/>
    </row>
    <row r="199" spans="1:8" s="178" customFormat="1" x14ac:dyDescent="0.2">
      <c r="A199" s="209">
        <v>411400</v>
      </c>
      <c r="B199" s="210" t="s">
        <v>49</v>
      </c>
      <c r="C199" s="231">
        <v>3000</v>
      </c>
      <c r="D199" s="220">
        <v>3000</v>
      </c>
      <c r="E199" s="220">
        <v>0</v>
      </c>
      <c r="F199" s="221">
        <f t="shared" si="60"/>
        <v>100</v>
      </c>
      <c r="G199" s="218"/>
      <c r="H199" s="218"/>
    </row>
    <row r="200" spans="1:8" s="178" customFormat="1" x14ac:dyDescent="0.2">
      <c r="A200" s="224">
        <v>412000</v>
      </c>
      <c r="B200" s="222" t="s">
        <v>50</v>
      </c>
      <c r="C200" s="233">
        <f>SUM(C201:C212)</f>
        <v>89400</v>
      </c>
      <c r="D200" s="233">
        <f t="shared" ref="D200" si="62">SUM(D201:D212)</f>
        <v>89400</v>
      </c>
      <c r="E200" s="233">
        <f>SUM(E201:E212)</f>
        <v>0</v>
      </c>
      <c r="F200" s="217">
        <f t="shared" si="60"/>
        <v>100</v>
      </c>
      <c r="G200" s="218"/>
      <c r="H200" s="218"/>
    </row>
    <row r="201" spans="1:8" s="178" customFormat="1" x14ac:dyDescent="0.2">
      <c r="A201" s="209">
        <v>412100</v>
      </c>
      <c r="B201" s="210" t="s">
        <v>51</v>
      </c>
      <c r="C201" s="231">
        <v>44200</v>
      </c>
      <c r="D201" s="220">
        <v>44200</v>
      </c>
      <c r="E201" s="220">
        <v>0</v>
      </c>
      <c r="F201" s="221">
        <f t="shared" si="60"/>
        <v>100</v>
      </c>
      <c r="G201" s="218"/>
      <c r="H201" s="218"/>
    </row>
    <row r="202" spans="1:8" s="178" customFormat="1" ht="46.5" x14ac:dyDescent="0.2">
      <c r="A202" s="209">
        <v>412200</v>
      </c>
      <c r="B202" s="210" t="s">
        <v>52</v>
      </c>
      <c r="C202" s="231">
        <v>22600</v>
      </c>
      <c r="D202" s="220">
        <v>22600</v>
      </c>
      <c r="E202" s="220">
        <v>0</v>
      </c>
      <c r="F202" s="221">
        <f t="shared" si="60"/>
        <v>100</v>
      </c>
      <c r="G202" s="218"/>
      <c r="H202" s="218"/>
    </row>
    <row r="203" spans="1:8" s="178" customFormat="1" x14ac:dyDescent="0.2">
      <c r="A203" s="209">
        <v>412300</v>
      </c>
      <c r="B203" s="210" t="s">
        <v>53</v>
      </c>
      <c r="C203" s="231">
        <v>4000</v>
      </c>
      <c r="D203" s="220">
        <v>4000</v>
      </c>
      <c r="E203" s="220">
        <v>0</v>
      </c>
      <c r="F203" s="221">
        <f t="shared" si="60"/>
        <v>100</v>
      </c>
      <c r="G203" s="218"/>
      <c r="H203" s="218"/>
    </row>
    <row r="204" spans="1:8" s="178" customFormat="1" x14ac:dyDescent="0.2">
      <c r="A204" s="209">
        <v>412500</v>
      </c>
      <c r="B204" s="210" t="s">
        <v>57</v>
      </c>
      <c r="C204" s="231">
        <v>3300</v>
      </c>
      <c r="D204" s="220">
        <v>3300</v>
      </c>
      <c r="E204" s="220">
        <v>0</v>
      </c>
      <c r="F204" s="221">
        <f t="shared" si="60"/>
        <v>100</v>
      </c>
      <c r="G204" s="218"/>
      <c r="H204" s="218"/>
    </row>
    <row r="205" spans="1:8" s="178" customFormat="1" x14ac:dyDescent="0.2">
      <c r="A205" s="209">
        <v>412600</v>
      </c>
      <c r="B205" s="210" t="s">
        <v>58</v>
      </c>
      <c r="C205" s="231">
        <v>5000</v>
      </c>
      <c r="D205" s="220">
        <v>5000</v>
      </c>
      <c r="E205" s="220">
        <v>0</v>
      </c>
      <c r="F205" s="221">
        <f t="shared" si="60"/>
        <v>100</v>
      </c>
      <c r="G205" s="218"/>
      <c r="H205" s="218"/>
    </row>
    <row r="206" spans="1:8" s="178" customFormat="1" x14ac:dyDescent="0.2">
      <c r="A206" s="209">
        <v>412700</v>
      </c>
      <c r="B206" s="210" t="s">
        <v>60</v>
      </c>
      <c r="C206" s="231">
        <v>4100</v>
      </c>
      <c r="D206" s="220">
        <v>4100</v>
      </c>
      <c r="E206" s="220">
        <v>0</v>
      </c>
      <c r="F206" s="221">
        <f t="shared" si="60"/>
        <v>100</v>
      </c>
      <c r="G206" s="218"/>
      <c r="H206" s="218"/>
    </row>
    <row r="207" spans="1:8" s="178" customFormat="1" x14ac:dyDescent="0.2">
      <c r="A207" s="209">
        <v>412900</v>
      </c>
      <c r="B207" s="210" t="s">
        <v>74</v>
      </c>
      <c r="C207" s="231">
        <v>200</v>
      </c>
      <c r="D207" s="220">
        <v>200</v>
      </c>
      <c r="E207" s="220">
        <v>0</v>
      </c>
      <c r="F207" s="221">
        <f t="shared" si="60"/>
        <v>100</v>
      </c>
      <c r="G207" s="218"/>
      <c r="H207" s="218"/>
    </row>
    <row r="208" spans="1:8" s="178" customFormat="1" x14ac:dyDescent="0.2">
      <c r="A208" s="209">
        <v>412900</v>
      </c>
      <c r="B208" s="223" t="s">
        <v>75</v>
      </c>
      <c r="C208" s="231">
        <v>500</v>
      </c>
      <c r="D208" s="220">
        <v>500</v>
      </c>
      <c r="E208" s="220">
        <v>0</v>
      </c>
      <c r="F208" s="221">
        <f t="shared" si="60"/>
        <v>100</v>
      </c>
      <c r="G208" s="218"/>
      <c r="H208" s="218"/>
    </row>
    <row r="209" spans="1:8" s="178" customFormat="1" x14ac:dyDescent="0.2">
      <c r="A209" s="209">
        <v>412900</v>
      </c>
      <c r="B209" s="223" t="s">
        <v>76</v>
      </c>
      <c r="C209" s="231">
        <v>300</v>
      </c>
      <c r="D209" s="220">
        <v>300</v>
      </c>
      <c r="E209" s="220">
        <v>0</v>
      </c>
      <c r="F209" s="221">
        <f t="shared" si="60"/>
        <v>100</v>
      </c>
      <c r="G209" s="218"/>
      <c r="H209" s="218"/>
    </row>
    <row r="210" spans="1:8" s="178" customFormat="1" ht="46.5" x14ac:dyDescent="0.2">
      <c r="A210" s="209">
        <v>412900</v>
      </c>
      <c r="B210" s="223" t="s">
        <v>77</v>
      </c>
      <c r="C210" s="231">
        <v>1000</v>
      </c>
      <c r="D210" s="220">
        <v>1000</v>
      </c>
      <c r="E210" s="220">
        <v>0</v>
      </c>
      <c r="F210" s="221">
        <f t="shared" si="60"/>
        <v>100</v>
      </c>
      <c r="G210" s="218"/>
      <c r="H210" s="218"/>
    </row>
    <row r="211" spans="1:8" s="178" customFormat="1" x14ac:dyDescent="0.2">
      <c r="A211" s="209">
        <v>412900</v>
      </c>
      <c r="B211" s="223" t="s">
        <v>78</v>
      </c>
      <c r="C211" s="231">
        <v>1700</v>
      </c>
      <c r="D211" s="220">
        <v>1700</v>
      </c>
      <c r="E211" s="220">
        <v>0</v>
      </c>
      <c r="F211" s="221">
        <f t="shared" si="60"/>
        <v>100</v>
      </c>
      <c r="G211" s="218"/>
      <c r="H211" s="218"/>
    </row>
    <row r="212" spans="1:8" s="178" customFormat="1" x14ac:dyDescent="0.2">
      <c r="A212" s="209">
        <v>412900</v>
      </c>
      <c r="B212" s="210" t="s">
        <v>80</v>
      </c>
      <c r="C212" s="231">
        <v>2500</v>
      </c>
      <c r="D212" s="220">
        <v>2500</v>
      </c>
      <c r="E212" s="220">
        <v>0</v>
      </c>
      <c r="F212" s="221">
        <f t="shared" si="60"/>
        <v>100</v>
      </c>
      <c r="G212" s="218"/>
      <c r="H212" s="218"/>
    </row>
    <row r="213" spans="1:8" s="178" customFormat="1" x14ac:dyDescent="0.2">
      <c r="A213" s="224">
        <v>510000</v>
      </c>
      <c r="B213" s="222" t="s">
        <v>245</v>
      </c>
      <c r="C213" s="233">
        <f>C214+C216</f>
        <v>2500</v>
      </c>
      <c r="D213" s="233">
        <f t="shared" ref="D213" si="63">D214+D216</f>
        <v>2000</v>
      </c>
      <c r="E213" s="233">
        <f>E214+E216</f>
        <v>0</v>
      </c>
      <c r="F213" s="217">
        <f t="shared" si="60"/>
        <v>80</v>
      </c>
      <c r="G213" s="218"/>
      <c r="H213" s="218"/>
    </row>
    <row r="214" spans="1:8" s="178" customFormat="1" x14ac:dyDescent="0.2">
      <c r="A214" s="224">
        <v>511000</v>
      </c>
      <c r="B214" s="222" t="s">
        <v>246</v>
      </c>
      <c r="C214" s="233">
        <f>SUM(C215:C215)</f>
        <v>2000</v>
      </c>
      <c r="D214" s="233">
        <f t="shared" ref="D214" si="64">SUM(D215:D215)</f>
        <v>1500</v>
      </c>
      <c r="E214" s="233">
        <f t="shared" ref="E214" si="65">SUM(E215:E215)</f>
        <v>0</v>
      </c>
      <c r="F214" s="217">
        <f t="shared" si="60"/>
        <v>75</v>
      </c>
      <c r="G214" s="218"/>
      <c r="H214" s="218"/>
    </row>
    <row r="215" spans="1:8" s="178" customFormat="1" x14ac:dyDescent="0.2">
      <c r="A215" s="209">
        <v>511300</v>
      </c>
      <c r="B215" s="210" t="s">
        <v>249</v>
      </c>
      <c r="C215" s="231">
        <v>2000</v>
      </c>
      <c r="D215" s="220">
        <v>1500</v>
      </c>
      <c r="E215" s="220">
        <v>0</v>
      </c>
      <c r="F215" s="221">
        <f t="shared" si="60"/>
        <v>75</v>
      </c>
      <c r="G215" s="218"/>
      <c r="H215" s="218"/>
    </row>
    <row r="216" spans="1:8" s="178" customFormat="1" x14ac:dyDescent="0.2">
      <c r="A216" s="224">
        <v>516000</v>
      </c>
      <c r="B216" s="222" t="s">
        <v>257</v>
      </c>
      <c r="C216" s="233">
        <f>C217</f>
        <v>500</v>
      </c>
      <c r="D216" s="233">
        <f t="shared" ref="D216" si="66">D217</f>
        <v>500</v>
      </c>
      <c r="E216" s="233">
        <f t="shared" ref="E216" si="67">E217</f>
        <v>0</v>
      </c>
      <c r="F216" s="217">
        <f t="shared" si="60"/>
        <v>100</v>
      </c>
      <c r="G216" s="218"/>
      <c r="H216" s="218"/>
    </row>
    <row r="217" spans="1:8" s="178" customFormat="1" x14ac:dyDescent="0.2">
      <c r="A217" s="209">
        <v>516100</v>
      </c>
      <c r="B217" s="210" t="s">
        <v>257</v>
      </c>
      <c r="C217" s="231">
        <v>500</v>
      </c>
      <c r="D217" s="220">
        <v>500</v>
      </c>
      <c r="E217" s="220">
        <v>0</v>
      </c>
      <c r="F217" s="221">
        <f t="shared" si="60"/>
        <v>100</v>
      </c>
      <c r="G217" s="218"/>
      <c r="H217" s="218"/>
    </row>
    <row r="218" spans="1:8" s="178" customFormat="1" x14ac:dyDescent="0.2">
      <c r="A218" s="237"/>
      <c r="B218" s="227" t="s">
        <v>294</v>
      </c>
      <c r="C218" s="238">
        <f>C194+C213+0+0</f>
        <v>900200</v>
      </c>
      <c r="D218" s="238">
        <f>D194+D213+0+0</f>
        <v>922700</v>
      </c>
      <c r="E218" s="238">
        <f>E194+E213+0+0</f>
        <v>0</v>
      </c>
      <c r="F218" s="229">
        <f t="shared" si="60"/>
        <v>102.49944456787381</v>
      </c>
      <c r="G218" s="218"/>
      <c r="H218" s="218"/>
    </row>
    <row r="219" spans="1:8" s="178" customFormat="1" x14ac:dyDescent="0.2">
      <c r="A219" s="190"/>
      <c r="B219" s="202"/>
      <c r="C219" s="212"/>
      <c r="D219" s="212"/>
      <c r="E219" s="212"/>
      <c r="F219" s="213"/>
      <c r="G219" s="218"/>
      <c r="H219" s="218"/>
    </row>
    <row r="220" spans="1:8" s="178" customFormat="1" x14ac:dyDescent="0.2">
      <c r="A220" s="205"/>
      <c r="B220" s="202"/>
      <c r="C220" s="231"/>
      <c r="D220" s="231"/>
      <c r="E220" s="231"/>
      <c r="F220" s="232"/>
      <c r="G220" s="218"/>
      <c r="H220" s="218"/>
    </row>
    <row r="221" spans="1:8" s="178" customFormat="1" x14ac:dyDescent="0.2">
      <c r="A221" s="209" t="s">
        <v>306</v>
      </c>
      <c r="B221" s="222"/>
      <c r="C221" s="231"/>
      <c r="D221" s="231"/>
      <c r="E221" s="231"/>
      <c r="F221" s="232"/>
      <c r="G221" s="218"/>
      <c r="H221" s="218"/>
    </row>
    <row r="222" spans="1:8" s="178" customFormat="1" x14ac:dyDescent="0.2">
      <c r="A222" s="209" t="s">
        <v>301</v>
      </c>
      <c r="B222" s="222"/>
      <c r="C222" s="231"/>
      <c r="D222" s="231"/>
      <c r="E222" s="231"/>
      <c r="F222" s="232"/>
      <c r="G222" s="218"/>
      <c r="H222" s="218"/>
    </row>
    <row r="223" spans="1:8" s="178" customFormat="1" x14ac:dyDescent="0.2">
      <c r="A223" s="209" t="s">
        <v>307</v>
      </c>
      <c r="B223" s="222"/>
      <c r="C223" s="231"/>
      <c r="D223" s="231"/>
      <c r="E223" s="231"/>
      <c r="F223" s="232"/>
      <c r="G223" s="218"/>
      <c r="H223" s="218"/>
    </row>
    <row r="224" spans="1:8" s="178" customFormat="1" x14ac:dyDescent="0.2">
      <c r="A224" s="209" t="s">
        <v>293</v>
      </c>
      <c r="B224" s="222"/>
      <c r="C224" s="231"/>
      <c r="D224" s="231"/>
      <c r="E224" s="231"/>
      <c r="F224" s="232"/>
      <c r="G224" s="218"/>
      <c r="H224" s="218"/>
    </row>
    <row r="225" spans="1:8" s="178" customFormat="1" x14ac:dyDescent="0.2">
      <c r="A225" s="209"/>
      <c r="B225" s="211"/>
      <c r="C225" s="212"/>
      <c r="D225" s="212"/>
      <c r="E225" s="212"/>
      <c r="F225" s="213"/>
      <c r="G225" s="218"/>
      <c r="H225" s="218"/>
    </row>
    <row r="226" spans="1:8" s="178" customFormat="1" x14ac:dyDescent="0.2">
      <c r="A226" s="224">
        <v>410000</v>
      </c>
      <c r="B226" s="215" t="s">
        <v>44</v>
      </c>
      <c r="C226" s="233">
        <f>C227+C231</f>
        <v>245300</v>
      </c>
      <c r="D226" s="233">
        <f>D227+D231</f>
        <v>238900</v>
      </c>
      <c r="E226" s="233">
        <f>E227+E231</f>
        <v>0</v>
      </c>
      <c r="F226" s="217">
        <f t="shared" ref="F226:F244" si="68">D226/C226*100</f>
        <v>97.390949857317565</v>
      </c>
      <c r="G226" s="218"/>
      <c r="H226" s="218"/>
    </row>
    <row r="227" spans="1:8" s="178" customFormat="1" x14ac:dyDescent="0.2">
      <c r="A227" s="224">
        <v>411000</v>
      </c>
      <c r="B227" s="215" t="s">
        <v>45</v>
      </c>
      <c r="C227" s="233">
        <f>SUM(C228:C230)</f>
        <v>56300</v>
      </c>
      <c r="D227" s="233">
        <f>SUM(D228:D230)</f>
        <v>56300</v>
      </c>
      <c r="E227" s="233">
        <f>SUM(E228:E230)</f>
        <v>0</v>
      </c>
      <c r="F227" s="217">
        <f t="shared" si="68"/>
        <v>100</v>
      </c>
      <c r="G227" s="218"/>
      <c r="H227" s="218"/>
    </row>
    <row r="228" spans="1:8" s="178" customFormat="1" x14ac:dyDescent="0.2">
      <c r="A228" s="209">
        <v>411100</v>
      </c>
      <c r="B228" s="210" t="s">
        <v>46</v>
      </c>
      <c r="C228" s="231">
        <v>53000</v>
      </c>
      <c r="D228" s="220">
        <v>53000</v>
      </c>
      <c r="E228" s="220">
        <v>0</v>
      </c>
      <c r="F228" s="221">
        <f t="shared" si="68"/>
        <v>100</v>
      </c>
      <c r="G228" s="218"/>
      <c r="H228" s="218"/>
    </row>
    <row r="229" spans="1:8" s="178" customFormat="1" ht="46.5" x14ac:dyDescent="0.2">
      <c r="A229" s="209">
        <v>411200</v>
      </c>
      <c r="B229" s="210" t="s">
        <v>47</v>
      </c>
      <c r="C229" s="231">
        <v>1300</v>
      </c>
      <c r="D229" s="220">
        <v>1300.0000000000002</v>
      </c>
      <c r="E229" s="220">
        <v>0</v>
      </c>
      <c r="F229" s="221">
        <f t="shared" si="68"/>
        <v>100.00000000000003</v>
      </c>
      <c r="G229" s="218"/>
      <c r="H229" s="218"/>
    </row>
    <row r="230" spans="1:8" s="178" customFormat="1" ht="46.5" x14ac:dyDescent="0.2">
      <c r="A230" s="209">
        <v>411300</v>
      </c>
      <c r="B230" s="210" t="s">
        <v>48</v>
      </c>
      <c r="C230" s="231">
        <v>2000</v>
      </c>
      <c r="D230" s="220">
        <v>2000</v>
      </c>
      <c r="E230" s="220">
        <v>0</v>
      </c>
      <c r="F230" s="221">
        <f t="shared" si="68"/>
        <v>100</v>
      </c>
      <c r="G230" s="218"/>
      <c r="H230" s="218"/>
    </row>
    <row r="231" spans="1:8" s="178" customFormat="1" x14ac:dyDescent="0.2">
      <c r="A231" s="224">
        <v>412000</v>
      </c>
      <c r="B231" s="222" t="s">
        <v>50</v>
      </c>
      <c r="C231" s="233">
        <f>SUM(C232:C240)</f>
        <v>189000</v>
      </c>
      <c r="D231" s="233">
        <f>SUM(D232:D240)</f>
        <v>182600</v>
      </c>
      <c r="E231" s="233">
        <f>SUM(E232:E240)</f>
        <v>0</v>
      </c>
      <c r="F231" s="217">
        <f t="shared" si="68"/>
        <v>96.613756613756621</v>
      </c>
      <c r="G231" s="218"/>
      <c r="H231" s="218"/>
    </row>
    <row r="232" spans="1:8" s="178" customFormat="1" x14ac:dyDescent="0.2">
      <c r="A232" s="209">
        <v>412100</v>
      </c>
      <c r="B232" s="210" t="s">
        <v>51</v>
      </c>
      <c r="C232" s="231">
        <v>5600</v>
      </c>
      <c r="D232" s="220">
        <v>5899.9999999999991</v>
      </c>
      <c r="E232" s="220">
        <v>0</v>
      </c>
      <c r="F232" s="221">
        <f t="shared" si="68"/>
        <v>105.35714285714283</v>
      </c>
      <c r="G232" s="218"/>
      <c r="H232" s="218"/>
    </row>
    <row r="233" spans="1:8" s="178" customFormat="1" ht="46.5" x14ac:dyDescent="0.2">
      <c r="A233" s="209">
        <v>412200</v>
      </c>
      <c r="B233" s="210" t="s">
        <v>52</v>
      </c>
      <c r="C233" s="231">
        <v>4300</v>
      </c>
      <c r="D233" s="220">
        <v>4300</v>
      </c>
      <c r="E233" s="220">
        <v>0</v>
      </c>
      <c r="F233" s="221">
        <f t="shared" si="68"/>
        <v>100</v>
      </c>
      <c r="G233" s="218"/>
      <c r="H233" s="218"/>
    </row>
    <row r="234" spans="1:8" s="178" customFormat="1" x14ac:dyDescent="0.2">
      <c r="A234" s="209">
        <v>412300</v>
      </c>
      <c r="B234" s="210" t="s">
        <v>53</v>
      </c>
      <c r="C234" s="231">
        <v>500</v>
      </c>
      <c r="D234" s="220">
        <v>700</v>
      </c>
      <c r="E234" s="220">
        <v>0</v>
      </c>
      <c r="F234" s="221">
        <f t="shared" si="68"/>
        <v>140</v>
      </c>
      <c r="G234" s="218"/>
      <c r="H234" s="218"/>
    </row>
    <row r="235" spans="1:8" s="178" customFormat="1" x14ac:dyDescent="0.2">
      <c r="A235" s="209">
        <v>412500</v>
      </c>
      <c r="B235" s="210" t="s">
        <v>57</v>
      </c>
      <c r="C235" s="231">
        <v>500</v>
      </c>
      <c r="D235" s="220">
        <v>300</v>
      </c>
      <c r="E235" s="220">
        <v>0</v>
      </c>
      <c r="F235" s="221">
        <f t="shared" si="68"/>
        <v>60</v>
      </c>
      <c r="G235" s="218"/>
      <c r="H235" s="218"/>
    </row>
    <row r="236" spans="1:8" s="178" customFormat="1" x14ac:dyDescent="0.2">
      <c r="A236" s="209">
        <v>412600</v>
      </c>
      <c r="B236" s="210" t="s">
        <v>58</v>
      </c>
      <c r="C236" s="231">
        <v>3000</v>
      </c>
      <c r="D236" s="220">
        <v>3500</v>
      </c>
      <c r="E236" s="220">
        <v>0</v>
      </c>
      <c r="F236" s="221">
        <f t="shared" si="68"/>
        <v>116.66666666666667</v>
      </c>
      <c r="G236" s="218"/>
      <c r="H236" s="218"/>
    </row>
    <row r="237" spans="1:8" s="178" customFormat="1" x14ac:dyDescent="0.2">
      <c r="A237" s="209">
        <v>412700</v>
      </c>
      <c r="B237" s="210" t="s">
        <v>60</v>
      </c>
      <c r="C237" s="231">
        <v>3000</v>
      </c>
      <c r="D237" s="220">
        <v>3299.9999999999995</v>
      </c>
      <c r="E237" s="220">
        <v>0</v>
      </c>
      <c r="F237" s="221">
        <f t="shared" si="68"/>
        <v>109.99999999999999</v>
      </c>
      <c r="G237" s="218"/>
      <c r="H237" s="218"/>
    </row>
    <row r="238" spans="1:8" s="178" customFormat="1" x14ac:dyDescent="0.2">
      <c r="A238" s="209">
        <v>412900</v>
      </c>
      <c r="B238" s="210" t="s">
        <v>75</v>
      </c>
      <c r="C238" s="231">
        <v>171500</v>
      </c>
      <c r="D238" s="220">
        <v>163800</v>
      </c>
      <c r="E238" s="220">
        <v>0</v>
      </c>
      <c r="F238" s="221">
        <f t="shared" si="68"/>
        <v>95.510204081632651</v>
      </c>
      <c r="G238" s="218"/>
      <c r="H238" s="218"/>
    </row>
    <row r="239" spans="1:8" s="178" customFormat="1" x14ac:dyDescent="0.2">
      <c r="A239" s="209">
        <v>412900</v>
      </c>
      <c r="B239" s="223" t="s">
        <v>76</v>
      </c>
      <c r="C239" s="231">
        <v>400</v>
      </c>
      <c r="D239" s="220">
        <v>600</v>
      </c>
      <c r="E239" s="220">
        <v>0</v>
      </c>
      <c r="F239" s="221">
        <f t="shared" si="68"/>
        <v>150</v>
      </c>
      <c r="G239" s="218"/>
      <c r="H239" s="218"/>
    </row>
    <row r="240" spans="1:8" s="178" customFormat="1" ht="46.5" x14ac:dyDescent="0.2">
      <c r="A240" s="209">
        <v>412900</v>
      </c>
      <c r="B240" s="223" t="s">
        <v>77</v>
      </c>
      <c r="C240" s="231">
        <v>200</v>
      </c>
      <c r="D240" s="220">
        <v>200</v>
      </c>
      <c r="E240" s="220">
        <v>0</v>
      </c>
      <c r="F240" s="221">
        <f t="shared" si="68"/>
        <v>100</v>
      </c>
      <c r="G240" s="218"/>
      <c r="H240" s="218"/>
    </row>
    <row r="241" spans="1:8" s="234" customFormat="1" x14ac:dyDescent="0.2">
      <c r="A241" s="224">
        <v>630000</v>
      </c>
      <c r="B241" s="222" t="s">
        <v>277</v>
      </c>
      <c r="C241" s="233">
        <f>C242</f>
        <v>1900</v>
      </c>
      <c r="D241" s="233">
        <f t="shared" ref="D241:D242" si="69">D242</f>
        <v>1900</v>
      </c>
      <c r="E241" s="233">
        <f t="shared" ref="E241:E242" si="70">E242</f>
        <v>0</v>
      </c>
      <c r="F241" s="217">
        <f t="shared" si="68"/>
        <v>100</v>
      </c>
      <c r="G241" s="218"/>
      <c r="H241" s="218"/>
    </row>
    <row r="242" spans="1:8" s="234" customFormat="1" x14ac:dyDescent="0.2">
      <c r="A242" s="224">
        <v>638000</v>
      </c>
      <c r="B242" s="222" t="s">
        <v>284</v>
      </c>
      <c r="C242" s="233">
        <f>C243</f>
        <v>1900</v>
      </c>
      <c r="D242" s="233">
        <f t="shared" si="69"/>
        <v>1900</v>
      </c>
      <c r="E242" s="233">
        <f t="shared" si="70"/>
        <v>0</v>
      </c>
      <c r="F242" s="217">
        <f t="shared" si="68"/>
        <v>100</v>
      </c>
      <c r="G242" s="218"/>
      <c r="H242" s="218"/>
    </row>
    <row r="243" spans="1:8" s="178" customFormat="1" x14ac:dyDescent="0.2">
      <c r="A243" s="209">
        <v>638100</v>
      </c>
      <c r="B243" s="210" t="s">
        <v>285</v>
      </c>
      <c r="C243" s="231">
        <v>1900</v>
      </c>
      <c r="D243" s="220">
        <v>1900</v>
      </c>
      <c r="E243" s="220">
        <v>0</v>
      </c>
      <c r="F243" s="221">
        <f t="shared" si="68"/>
        <v>100</v>
      </c>
      <c r="G243" s="218"/>
      <c r="H243" s="218"/>
    </row>
    <row r="244" spans="1:8" s="178" customFormat="1" x14ac:dyDescent="0.2">
      <c r="A244" s="241"/>
      <c r="B244" s="227" t="s">
        <v>294</v>
      </c>
      <c r="C244" s="238">
        <f>C226+0+C241</f>
        <v>247200</v>
      </c>
      <c r="D244" s="238">
        <f>D226+0+D241</f>
        <v>240800</v>
      </c>
      <c r="E244" s="238">
        <f>E226+0+E241</f>
        <v>0</v>
      </c>
      <c r="F244" s="229">
        <f t="shared" si="68"/>
        <v>97.411003236245946</v>
      </c>
      <c r="G244" s="218"/>
      <c r="H244" s="218"/>
    </row>
    <row r="245" spans="1:8" s="178" customFormat="1" x14ac:dyDescent="0.2">
      <c r="A245" s="242"/>
      <c r="B245" s="202"/>
      <c r="C245" s="212"/>
      <c r="D245" s="212"/>
      <c r="E245" s="212"/>
      <c r="F245" s="213"/>
      <c r="G245" s="218"/>
      <c r="H245" s="218"/>
    </row>
    <row r="246" spans="1:8" s="178" customFormat="1" x14ac:dyDescent="0.2">
      <c r="A246" s="205"/>
      <c r="B246" s="202"/>
      <c r="C246" s="231"/>
      <c r="D246" s="231"/>
      <c r="E246" s="231"/>
      <c r="F246" s="232"/>
      <c r="G246" s="218"/>
      <c r="H246" s="218"/>
    </row>
    <row r="247" spans="1:8" s="178" customFormat="1" x14ac:dyDescent="0.2">
      <c r="A247" s="209" t="s">
        <v>308</v>
      </c>
      <c r="B247" s="222"/>
      <c r="C247" s="231"/>
      <c r="D247" s="231"/>
      <c r="E247" s="231"/>
      <c r="F247" s="232"/>
      <c r="G247" s="218"/>
      <c r="H247" s="218"/>
    </row>
    <row r="248" spans="1:8" s="178" customFormat="1" x14ac:dyDescent="0.2">
      <c r="A248" s="209" t="s">
        <v>301</v>
      </c>
      <c r="B248" s="222"/>
      <c r="C248" s="231"/>
      <c r="D248" s="231"/>
      <c r="E248" s="231"/>
      <c r="F248" s="232"/>
      <c r="G248" s="218"/>
      <c r="H248" s="218"/>
    </row>
    <row r="249" spans="1:8" s="178" customFormat="1" x14ac:dyDescent="0.2">
      <c r="A249" s="209" t="s">
        <v>309</v>
      </c>
      <c r="B249" s="222"/>
      <c r="C249" s="231"/>
      <c r="D249" s="231"/>
      <c r="E249" s="231"/>
      <c r="F249" s="232"/>
      <c r="G249" s="218"/>
      <c r="H249" s="218"/>
    </row>
    <row r="250" spans="1:8" s="178" customFormat="1" x14ac:dyDescent="0.2">
      <c r="A250" s="209" t="s">
        <v>293</v>
      </c>
      <c r="B250" s="222"/>
      <c r="C250" s="231"/>
      <c r="D250" s="231"/>
      <c r="E250" s="231"/>
      <c r="F250" s="232"/>
      <c r="G250" s="218"/>
      <c r="H250" s="218"/>
    </row>
    <row r="251" spans="1:8" s="178" customFormat="1" x14ac:dyDescent="0.2">
      <c r="A251" s="209"/>
      <c r="B251" s="211"/>
      <c r="C251" s="212"/>
      <c r="D251" s="212"/>
      <c r="E251" s="212"/>
      <c r="F251" s="213"/>
      <c r="G251" s="218"/>
      <c r="H251" s="218"/>
    </row>
    <row r="252" spans="1:8" s="178" customFormat="1" x14ac:dyDescent="0.2">
      <c r="A252" s="224">
        <v>410000</v>
      </c>
      <c r="B252" s="215" t="s">
        <v>44</v>
      </c>
      <c r="C252" s="233">
        <f>C253+0</f>
        <v>166500</v>
      </c>
      <c r="D252" s="233">
        <f>D253+0</f>
        <v>166499.99999999997</v>
      </c>
      <c r="E252" s="233">
        <f>E253+0</f>
        <v>0</v>
      </c>
      <c r="F252" s="217">
        <f t="shared" ref="F252:F260" si="71">D252/C252*100</f>
        <v>99.999999999999972</v>
      </c>
      <c r="G252" s="218"/>
      <c r="H252" s="218"/>
    </row>
    <row r="253" spans="1:8" s="178" customFormat="1" x14ac:dyDescent="0.2">
      <c r="A253" s="224">
        <v>412000</v>
      </c>
      <c r="B253" s="222" t="s">
        <v>50</v>
      </c>
      <c r="C253" s="233">
        <f>SUM(C254:C259)</f>
        <v>166500</v>
      </c>
      <c r="D253" s="233">
        <f>SUM(D254:D259)</f>
        <v>166499.99999999997</v>
      </c>
      <c r="E253" s="233">
        <f>SUM(E254:E259)</f>
        <v>0</v>
      </c>
      <c r="F253" s="217">
        <f t="shared" si="71"/>
        <v>99.999999999999972</v>
      </c>
      <c r="G253" s="218"/>
      <c r="H253" s="218"/>
    </row>
    <row r="254" spans="1:8" s="178" customFormat="1" x14ac:dyDescent="0.2">
      <c r="A254" s="239">
        <v>412100</v>
      </c>
      <c r="B254" s="210" t="s">
        <v>51</v>
      </c>
      <c r="C254" s="231">
        <v>20000</v>
      </c>
      <c r="D254" s="220">
        <v>19999.999999999996</v>
      </c>
      <c r="E254" s="220">
        <v>0</v>
      </c>
      <c r="F254" s="221">
        <f t="shared" si="71"/>
        <v>99.999999999999972</v>
      </c>
      <c r="G254" s="218"/>
      <c r="H254" s="218"/>
    </row>
    <row r="255" spans="1:8" s="178" customFormat="1" ht="46.5" x14ac:dyDescent="0.2">
      <c r="A255" s="209">
        <v>412200</v>
      </c>
      <c r="B255" s="210" t="s">
        <v>52</v>
      </c>
      <c r="C255" s="231">
        <v>1000</v>
      </c>
      <c r="D255" s="220">
        <v>1000</v>
      </c>
      <c r="E255" s="220">
        <v>0</v>
      </c>
      <c r="F255" s="221">
        <f t="shared" si="71"/>
        <v>100</v>
      </c>
      <c r="G255" s="218"/>
      <c r="H255" s="218"/>
    </row>
    <row r="256" spans="1:8" s="178" customFormat="1" x14ac:dyDescent="0.2">
      <c r="A256" s="209">
        <v>412300</v>
      </c>
      <c r="B256" s="210" t="s">
        <v>53</v>
      </c>
      <c r="C256" s="231">
        <v>3000</v>
      </c>
      <c r="D256" s="220">
        <v>3000</v>
      </c>
      <c r="E256" s="220">
        <v>0</v>
      </c>
      <c r="F256" s="221">
        <f t="shared" si="71"/>
        <v>100</v>
      </c>
      <c r="G256" s="218"/>
      <c r="H256" s="218"/>
    </row>
    <row r="257" spans="1:8" s="178" customFormat="1" x14ac:dyDescent="0.2">
      <c r="A257" s="209">
        <v>412400</v>
      </c>
      <c r="B257" s="210" t="s">
        <v>55</v>
      </c>
      <c r="C257" s="231">
        <v>10000</v>
      </c>
      <c r="D257" s="220">
        <v>9999.9999999999982</v>
      </c>
      <c r="E257" s="220">
        <v>0</v>
      </c>
      <c r="F257" s="221">
        <f t="shared" si="71"/>
        <v>99.999999999999972</v>
      </c>
      <c r="G257" s="218"/>
      <c r="H257" s="218"/>
    </row>
    <row r="258" spans="1:8" s="178" customFormat="1" x14ac:dyDescent="0.2">
      <c r="A258" s="209">
        <v>412600</v>
      </c>
      <c r="B258" s="210" t="s">
        <v>58</v>
      </c>
      <c r="C258" s="231">
        <v>6000</v>
      </c>
      <c r="D258" s="220">
        <v>6000</v>
      </c>
      <c r="E258" s="220">
        <v>0</v>
      </c>
      <c r="F258" s="221">
        <f t="shared" si="71"/>
        <v>100</v>
      </c>
      <c r="G258" s="218"/>
      <c r="H258" s="218"/>
    </row>
    <row r="259" spans="1:8" s="178" customFormat="1" x14ac:dyDescent="0.2">
      <c r="A259" s="209">
        <v>412900</v>
      </c>
      <c r="B259" s="210" t="s">
        <v>75</v>
      </c>
      <c r="C259" s="231">
        <v>126500</v>
      </c>
      <c r="D259" s="220">
        <v>126499.99999999999</v>
      </c>
      <c r="E259" s="220">
        <v>0</v>
      </c>
      <c r="F259" s="221">
        <f t="shared" si="71"/>
        <v>99.999999999999986</v>
      </c>
      <c r="G259" s="218"/>
      <c r="H259" s="218"/>
    </row>
    <row r="260" spans="1:8" s="178" customFormat="1" x14ac:dyDescent="0.2">
      <c r="A260" s="241"/>
      <c r="B260" s="227" t="s">
        <v>294</v>
      </c>
      <c r="C260" s="238">
        <f>C252+0</f>
        <v>166500</v>
      </c>
      <c r="D260" s="238">
        <f>D252+0</f>
        <v>166499.99999999997</v>
      </c>
      <c r="E260" s="238">
        <f>E252+0</f>
        <v>0</v>
      </c>
      <c r="F260" s="229">
        <f t="shared" si="71"/>
        <v>99.999999999999972</v>
      </c>
      <c r="G260" s="218"/>
      <c r="H260" s="218"/>
    </row>
    <row r="261" spans="1:8" s="178" customFormat="1" x14ac:dyDescent="0.2">
      <c r="A261" s="242"/>
      <c r="B261" s="202"/>
      <c r="C261" s="212"/>
      <c r="D261" s="212"/>
      <c r="E261" s="212"/>
      <c r="F261" s="213"/>
      <c r="G261" s="218"/>
      <c r="H261" s="218"/>
    </row>
    <row r="262" spans="1:8" s="178" customFormat="1" x14ac:dyDescent="0.2">
      <c r="A262" s="242"/>
      <c r="B262" s="202"/>
      <c r="C262" s="212"/>
      <c r="D262" s="212"/>
      <c r="E262" s="212"/>
      <c r="F262" s="213"/>
      <c r="G262" s="218"/>
      <c r="H262" s="218"/>
    </row>
    <row r="263" spans="1:8" s="178" customFormat="1" x14ac:dyDescent="0.2">
      <c r="A263" s="209" t="s">
        <v>310</v>
      </c>
      <c r="B263" s="222"/>
      <c r="C263" s="212"/>
      <c r="D263" s="212"/>
      <c r="E263" s="212"/>
      <c r="F263" s="213"/>
      <c r="G263" s="218"/>
      <c r="H263" s="218"/>
    </row>
    <row r="264" spans="1:8" s="178" customFormat="1" x14ac:dyDescent="0.2">
      <c r="A264" s="209" t="s">
        <v>296</v>
      </c>
      <c r="B264" s="222"/>
      <c r="C264" s="212"/>
      <c r="D264" s="212"/>
      <c r="E264" s="212"/>
      <c r="F264" s="213"/>
      <c r="G264" s="218"/>
      <c r="H264" s="218"/>
    </row>
    <row r="265" spans="1:8" s="178" customFormat="1" x14ac:dyDescent="0.2">
      <c r="A265" s="209" t="s">
        <v>311</v>
      </c>
      <c r="B265" s="222"/>
      <c r="C265" s="212"/>
      <c r="D265" s="212"/>
      <c r="E265" s="212"/>
      <c r="F265" s="213"/>
      <c r="G265" s="218"/>
      <c r="H265" s="218"/>
    </row>
    <row r="266" spans="1:8" s="178" customFormat="1" x14ac:dyDescent="0.2">
      <c r="A266" s="209" t="s">
        <v>293</v>
      </c>
      <c r="B266" s="222"/>
      <c r="C266" s="212"/>
      <c r="D266" s="212"/>
      <c r="E266" s="212"/>
      <c r="F266" s="213"/>
      <c r="G266" s="218"/>
      <c r="H266" s="218"/>
    </row>
    <row r="267" spans="1:8" s="178" customFormat="1" x14ac:dyDescent="0.2">
      <c r="A267" s="209"/>
      <c r="B267" s="211"/>
      <c r="C267" s="212"/>
      <c r="D267" s="212"/>
      <c r="E267" s="212"/>
      <c r="F267" s="213"/>
      <c r="G267" s="218"/>
      <c r="H267" s="218"/>
    </row>
    <row r="268" spans="1:8" s="234" customFormat="1" x14ac:dyDescent="0.2">
      <c r="A268" s="224">
        <v>410000</v>
      </c>
      <c r="B268" s="215" t="s">
        <v>44</v>
      </c>
      <c r="C268" s="233">
        <f>C269+C274</f>
        <v>474100</v>
      </c>
      <c r="D268" s="233">
        <f t="shared" ref="D268" si="72">D269+D274</f>
        <v>471700</v>
      </c>
      <c r="E268" s="233">
        <f>E269+E274</f>
        <v>0</v>
      </c>
      <c r="F268" s="217">
        <f t="shared" ref="F268:F284" si="73">D268/C268*100</f>
        <v>99.493777684032906</v>
      </c>
      <c r="G268" s="218"/>
      <c r="H268" s="218"/>
    </row>
    <row r="269" spans="1:8" s="234" customFormat="1" x14ac:dyDescent="0.2">
      <c r="A269" s="224">
        <v>411000</v>
      </c>
      <c r="B269" s="215" t="s">
        <v>45</v>
      </c>
      <c r="C269" s="233">
        <f>SUM(C270:C273)</f>
        <v>224900</v>
      </c>
      <c r="D269" s="233">
        <f t="shared" ref="D269" si="74">SUM(D270:D273)</f>
        <v>224900</v>
      </c>
      <c r="E269" s="233">
        <f t="shared" ref="E269" si="75">SUM(E270:E273)</f>
        <v>0</v>
      </c>
      <c r="F269" s="217">
        <f t="shared" si="73"/>
        <v>100</v>
      </c>
      <c r="G269" s="218"/>
      <c r="H269" s="218"/>
    </row>
    <row r="270" spans="1:8" s="178" customFormat="1" x14ac:dyDescent="0.2">
      <c r="A270" s="209">
        <v>411100</v>
      </c>
      <c r="B270" s="210" t="s">
        <v>46</v>
      </c>
      <c r="C270" s="231">
        <v>202000</v>
      </c>
      <c r="D270" s="220">
        <v>202000</v>
      </c>
      <c r="E270" s="220">
        <v>0</v>
      </c>
      <c r="F270" s="221">
        <f t="shared" si="73"/>
        <v>100</v>
      </c>
      <c r="G270" s="218"/>
      <c r="H270" s="218"/>
    </row>
    <row r="271" spans="1:8" s="178" customFormat="1" ht="46.5" x14ac:dyDescent="0.2">
      <c r="A271" s="209">
        <v>411200</v>
      </c>
      <c r="B271" s="210" t="s">
        <v>47</v>
      </c>
      <c r="C271" s="231">
        <v>13400</v>
      </c>
      <c r="D271" s="220">
        <v>13400</v>
      </c>
      <c r="E271" s="220">
        <v>0</v>
      </c>
      <c r="F271" s="221">
        <f t="shared" si="73"/>
        <v>100</v>
      </c>
      <c r="G271" s="218"/>
      <c r="H271" s="218"/>
    </row>
    <row r="272" spans="1:8" s="178" customFormat="1" ht="46.5" x14ac:dyDescent="0.2">
      <c r="A272" s="209">
        <v>411300</v>
      </c>
      <c r="B272" s="210" t="s">
        <v>48</v>
      </c>
      <c r="C272" s="231">
        <v>5000</v>
      </c>
      <c r="D272" s="220">
        <v>4999.9999999999991</v>
      </c>
      <c r="E272" s="220">
        <v>0</v>
      </c>
      <c r="F272" s="221">
        <f t="shared" si="73"/>
        <v>99.999999999999972</v>
      </c>
      <c r="G272" s="218"/>
      <c r="H272" s="218"/>
    </row>
    <row r="273" spans="1:8" s="178" customFormat="1" x14ac:dyDescent="0.2">
      <c r="A273" s="209">
        <v>411400</v>
      </c>
      <c r="B273" s="210" t="s">
        <v>49</v>
      </c>
      <c r="C273" s="231">
        <v>4500</v>
      </c>
      <c r="D273" s="220">
        <v>4500</v>
      </c>
      <c r="E273" s="220">
        <v>0</v>
      </c>
      <c r="F273" s="221">
        <f t="shared" si="73"/>
        <v>100</v>
      </c>
      <c r="G273" s="218"/>
      <c r="H273" s="218"/>
    </row>
    <row r="274" spans="1:8" s="234" customFormat="1" x14ac:dyDescent="0.2">
      <c r="A274" s="224">
        <v>412000</v>
      </c>
      <c r="B274" s="222" t="s">
        <v>50</v>
      </c>
      <c r="C274" s="233">
        <f>SUM(C275:C285)</f>
        <v>249200</v>
      </c>
      <c r="D274" s="233">
        <f>SUM(D275:D285)</f>
        <v>246800</v>
      </c>
      <c r="E274" s="233">
        <f>SUM(E275:E285)</f>
        <v>0</v>
      </c>
      <c r="F274" s="217">
        <f t="shared" si="73"/>
        <v>99.036918138041727</v>
      </c>
      <c r="G274" s="218"/>
      <c r="H274" s="218"/>
    </row>
    <row r="275" spans="1:8" s="178" customFormat="1" x14ac:dyDescent="0.2">
      <c r="A275" s="209">
        <v>412100</v>
      </c>
      <c r="B275" s="210" t="s">
        <v>51</v>
      </c>
      <c r="C275" s="231">
        <v>45800</v>
      </c>
      <c r="D275" s="220">
        <v>45800</v>
      </c>
      <c r="E275" s="220">
        <v>0</v>
      </c>
      <c r="F275" s="221">
        <f t="shared" si="73"/>
        <v>100</v>
      </c>
      <c r="G275" s="218"/>
      <c r="H275" s="218"/>
    </row>
    <row r="276" spans="1:8" s="178" customFormat="1" ht="46.5" x14ac:dyDescent="0.2">
      <c r="A276" s="209">
        <v>412200</v>
      </c>
      <c r="B276" s="210" t="s">
        <v>52</v>
      </c>
      <c r="C276" s="231">
        <v>18800</v>
      </c>
      <c r="D276" s="220">
        <v>18800</v>
      </c>
      <c r="E276" s="220">
        <v>0</v>
      </c>
      <c r="F276" s="221">
        <f t="shared" si="73"/>
        <v>100</v>
      </c>
      <c r="G276" s="218"/>
      <c r="H276" s="218"/>
    </row>
    <row r="277" spans="1:8" s="178" customFormat="1" x14ac:dyDescent="0.2">
      <c r="A277" s="209">
        <v>412300</v>
      </c>
      <c r="B277" s="210" t="s">
        <v>53</v>
      </c>
      <c r="C277" s="231">
        <v>3400</v>
      </c>
      <c r="D277" s="220">
        <v>3400</v>
      </c>
      <c r="E277" s="220">
        <v>0</v>
      </c>
      <c r="F277" s="221">
        <f t="shared" si="73"/>
        <v>100</v>
      </c>
      <c r="G277" s="218"/>
      <c r="H277" s="218"/>
    </row>
    <row r="278" spans="1:8" s="178" customFormat="1" x14ac:dyDescent="0.2">
      <c r="A278" s="209">
        <v>412500</v>
      </c>
      <c r="B278" s="210" t="s">
        <v>57</v>
      </c>
      <c r="C278" s="231">
        <v>600</v>
      </c>
      <c r="D278" s="220">
        <v>600</v>
      </c>
      <c r="E278" s="220">
        <v>0</v>
      </c>
      <c r="F278" s="221">
        <f t="shared" si="73"/>
        <v>100</v>
      </c>
      <c r="G278" s="218"/>
      <c r="H278" s="218"/>
    </row>
    <row r="279" spans="1:8" s="178" customFormat="1" x14ac:dyDescent="0.2">
      <c r="A279" s="209">
        <v>412600</v>
      </c>
      <c r="B279" s="210" t="s">
        <v>58</v>
      </c>
      <c r="C279" s="231">
        <v>6000</v>
      </c>
      <c r="D279" s="220">
        <v>5500</v>
      </c>
      <c r="E279" s="220">
        <v>0</v>
      </c>
      <c r="F279" s="221">
        <f t="shared" si="73"/>
        <v>91.666666666666657</v>
      </c>
      <c r="G279" s="218"/>
      <c r="H279" s="218"/>
    </row>
    <row r="280" spans="1:8" s="178" customFormat="1" x14ac:dyDescent="0.2">
      <c r="A280" s="209">
        <v>412700</v>
      </c>
      <c r="B280" s="210" t="s">
        <v>60</v>
      </c>
      <c r="C280" s="231">
        <v>12400</v>
      </c>
      <c r="D280" s="220">
        <v>9400.0000000000018</v>
      </c>
      <c r="E280" s="220">
        <v>0</v>
      </c>
      <c r="F280" s="221">
        <f t="shared" si="73"/>
        <v>75.806451612903231</v>
      </c>
      <c r="G280" s="218"/>
      <c r="H280" s="218"/>
    </row>
    <row r="281" spans="1:8" s="178" customFormat="1" x14ac:dyDescent="0.2">
      <c r="A281" s="209">
        <v>412900</v>
      </c>
      <c r="B281" s="210" t="s">
        <v>74</v>
      </c>
      <c r="C281" s="231">
        <v>5400</v>
      </c>
      <c r="D281" s="220">
        <v>5200</v>
      </c>
      <c r="E281" s="220">
        <v>0</v>
      </c>
      <c r="F281" s="221">
        <f t="shared" si="73"/>
        <v>96.296296296296291</v>
      </c>
      <c r="G281" s="218"/>
      <c r="H281" s="218"/>
    </row>
    <row r="282" spans="1:8" s="178" customFormat="1" x14ac:dyDescent="0.2">
      <c r="A282" s="209">
        <v>412900</v>
      </c>
      <c r="B282" s="223" t="s">
        <v>75</v>
      </c>
      <c r="C282" s="231">
        <v>153600</v>
      </c>
      <c r="D282" s="220">
        <v>153700</v>
      </c>
      <c r="E282" s="220">
        <v>0</v>
      </c>
      <c r="F282" s="221">
        <f t="shared" si="73"/>
        <v>100.06510416666667</v>
      </c>
      <c r="G282" s="218"/>
      <c r="H282" s="218"/>
    </row>
    <row r="283" spans="1:8" s="178" customFormat="1" x14ac:dyDescent="0.2">
      <c r="A283" s="209">
        <v>412900</v>
      </c>
      <c r="B283" s="223" t="s">
        <v>76</v>
      </c>
      <c r="C283" s="231">
        <v>2500</v>
      </c>
      <c r="D283" s="220">
        <v>2600</v>
      </c>
      <c r="E283" s="220">
        <v>0</v>
      </c>
      <c r="F283" s="221">
        <f t="shared" si="73"/>
        <v>104</v>
      </c>
      <c r="G283" s="218"/>
      <c r="H283" s="218"/>
    </row>
    <row r="284" spans="1:8" s="178" customFormat="1" x14ac:dyDescent="0.2">
      <c r="A284" s="209">
        <v>412900</v>
      </c>
      <c r="B284" s="223" t="s">
        <v>78</v>
      </c>
      <c r="C284" s="231">
        <v>600</v>
      </c>
      <c r="D284" s="220">
        <v>600</v>
      </c>
      <c r="E284" s="220">
        <v>0</v>
      </c>
      <c r="F284" s="221">
        <f t="shared" si="73"/>
        <v>100</v>
      </c>
      <c r="G284" s="218"/>
      <c r="H284" s="218"/>
    </row>
    <row r="285" spans="1:8" s="178" customFormat="1" x14ac:dyDescent="0.2">
      <c r="A285" s="209">
        <v>412900</v>
      </c>
      <c r="B285" s="210" t="s">
        <v>80</v>
      </c>
      <c r="C285" s="231">
        <v>100</v>
      </c>
      <c r="D285" s="220">
        <v>1200</v>
      </c>
      <c r="E285" s="220">
        <v>0</v>
      </c>
      <c r="F285" s="221"/>
      <c r="G285" s="218"/>
      <c r="H285" s="218"/>
    </row>
    <row r="286" spans="1:8" s="234" customFormat="1" x14ac:dyDescent="0.2">
      <c r="A286" s="224">
        <v>510000</v>
      </c>
      <c r="B286" s="222" t="s">
        <v>245</v>
      </c>
      <c r="C286" s="233">
        <f>C287+0</f>
        <v>2500</v>
      </c>
      <c r="D286" s="233">
        <f>D287+0</f>
        <v>2500</v>
      </c>
      <c r="E286" s="233">
        <f>E287+0</f>
        <v>0</v>
      </c>
      <c r="F286" s="217">
        <f>D286/C286*100</f>
        <v>100</v>
      </c>
      <c r="G286" s="218"/>
      <c r="H286" s="218"/>
    </row>
    <row r="287" spans="1:8" s="234" customFormat="1" x14ac:dyDescent="0.2">
      <c r="A287" s="224">
        <v>511000</v>
      </c>
      <c r="B287" s="222" t="s">
        <v>246</v>
      </c>
      <c r="C287" s="233">
        <f>SUM(C288)</f>
        <v>2500</v>
      </c>
      <c r="D287" s="233">
        <f t="shared" ref="D287" si="76">SUM(D288)</f>
        <v>2500</v>
      </c>
      <c r="E287" s="233">
        <f t="shared" ref="E287" si="77">SUM(E288)</f>
        <v>0</v>
      </c>
      <c r="F287" s="217">
        <f>D287/C287*100</f>
        <v>100</v>
      </c>
      <c r="G287" s="218"/>
      <c r="H287" s="218"/>
    </row>
    <row r="288" spans="1:8" s="178" customFormat="1" x14ac:dyDescent="0.2">
      <c r="A288" s="209">
        <v>511300</v>
      </c>
      <c r="B288" s="210" t="s">
        <v>249</v>
      </c>
      <c r="C288" s="231">
        <v>2500</v>
      </c>
      <c r="D288" s="220">
        <v>2500</v>
      </c>
      <c r="E288" s="220">
        <v>0</v>
      </c>
      <c r="F288" s="221">
        <f>D288/C288*100</f>
        <v>100</v>
      </c>
      <c r="G288" s="218"/>
      <c r="H288" s="218"/>
    </row>
    <row r="289" spans="1:8" s="178" customFormat="1" x14ac:dyDescent="0.2">
      <c r="A289" s="237"/>
      <c r="B289" s="227" t="s">
        <v>294</v>
      </c>
      <c r="C289" s="238">
        <f>C268+C286+0</f>
        <v>476600</v>
      </c>
      <c r="D289" s="238">
        <f>D268+D286+0</f>
        <v>474200</v>
      </c>
      <c r="E289" s="238">
        <f>E268+E286+0</f>
        <v>0</v>
      </c>
      <c r="F289" s="229">
        <f>D289/C289*100</f>
        <v>99.496433067561895</v>
      </c>
      <c r="G289" s="218"/>
      <c r="H289" s="218"/>
    </row>
    <row r="290" spans="1:8" s="178" customFormat="1" x14ac:dyDescent="0.2">
      <c r="A290" s="205"/>
      <c r="B290" s="202"/>
      <c r="C290" s="231"/>
      <c r="D290" s="231"/>
      <c r="E290" s="231"/>
      <c r="F290" s="232"/>
      <c r="G290" s="218"/>
      <c r="H290" s="218"/>
    </row>
    <row r="291" spans="1:8" s="178" customFormat="1" x14ac:dyDescent="0.2">
      <c r="A291" s="205"/>
      <c r="B291" s="202"/>
      <c r="C291" s="231"/>
      <c r="D291" s="231"/>
      <c r="E291" s="231"/>
      <c r="F291" s="232"/>
      <c r="G291" s="218"/>
      <c r="H291" s="218"/>
    </row>
    <row r="292" spans="1:8" s="178" customFormat="1" x14ac:dyDescent="0.2">
      <c r="A292" s="209" t="s">
        <v>312</v>
      </c>
      <c r="B292" s="222"/>
      <c r="C292" s="231"/>
      <c r="D292" s="231"/>
      <c r="E292" s="231"/>
      <c r="F292" s="232"/>
      <c r="G292" s="218"/>
      <c r="H292" s="218"/>
    </row>
    <row r="293" spans="1:8" s="178" customFormat="1" x14ac:dyDescent="0.2">
      <c r="A293" s="209" t="s">
        <v>313</v>
      </c>
      <c r="B293" s="222"/>
      <c r="C293" s="231"/>
      <c r="D293" s="231"/>
      <c r="E293" s="231"/>
      <c r="F293" s="232"/>
      <c r="G293" s="218"/>
      <c r="H293" s="218"/>
    </row>
    <row r="294" spans="1:8" s="178" customFormat="1" x14ac:dyDescent="0.2">
      <c r="A294" s="209" t="s">
        <v>299</v>
      </c>
      <c r="B294" s="222"/>
      <c r="C294" s="231"/>
      <c r="D294" s="231"/>
      <c r="E294" s="231"/>
      <c r="F294" s="232"/>
      <c r="G294" s="218"/>
      <c r="H294" s="218"/>
    </row>
    <row r="295" spans="1:8" s="178" customFormat="1" x14ac:dyDescent="0.2">
      <c r="A295" s="209" t="s">
        <v>293</v>
      </c>
      <c r="B295" s="222"/>
      <c r="C295" s="231"/>
      <c r="D295" s="231"/>
      <c r="E295" s="231"/>
      <c r="F295" s="232"/>
      <c r="G295" s="218"/>
      <c r="H295" s="218"/>
    </row>
    <row r="296" spans="1:8" s="178" customFormat="1" x14ac:dyDescent="0.2">
      <c r="A296" s="209"/>
      <c r="B296" s="211"/>
      <c r="C296" s="212"/>
      <c r="D296" s="212"/>
      <c r="E296" s="212"/>
      <c r="F296" s="213"/>
      <c r="G296" s="218"/>
      <c r="H296" s="218"/>
    </row>
    <row r="297" spans="1:8" s="178" customFormat="1" x14ac:dyDescent="0.2">
      <c r="A297" s="224">
        <v>410000</v>
      </c>
      <c r="B297" s="215" t="s">
        <v>44</v>
      </c>
      <c r="C297" s="233">
        <f>C298+C303</f>
        <v>2874700</v>
      </c>
      <c r="D297" s="233">
        <f t="shared" ref="D297" si="78">D298+D303</f>
        <v>2882800</v>
      </c>
      <c r="E297" s="233">
        <f>E298+E303</f>
        <v>0</v>
      </c>
      <c r="F297" s="217">
        <f t="shared" ref="F297:F305" si="79">D297/C297*100</f>
        <v>100.28176853236859</v>
      </c>
      <c r="G297" s="218"/>
      <c r="H297" s="218"/>
    </row>
    <row r="298" spans="1:8" s="178" customFormat="1" x14ac:dyDescent="0.2">
      <c r="A298" s="224">
        <v>411000</v>
      </c>
      <c r="B298" s="215" t="s">
        <v>45</v>
      </c>
      <c r="C298" s="233">
        <f>SUM(C299:C302)</f>
        <v>2477000</v>
      </c>
      <c r="D298" s="233">
        <f t="shared" ref="D298" si="80">SUM(D299:D302)</f>
        <v>2516100</v>
      </c>
      <c r="E298" s="233">
        <f>SUM(E299:E302)</f>
        <v>0</v>
      </c>
      <c r="F298" s="217">
        <f t="shared" si="79"/>
        <v>101.57852240613646</v>
      </c>
      <c r="G298" s="218"/>
      <c r="H298" s="218"/>
    </row>
    <row r="299" spans="1:8" s="178" customFormat="1" x14ac:dyDescent="0.2">
      <c r="A299" s="209">
        <v>411100</v>
      </c>
      <c r="B299" s="210" t="s">
        <v>46</v>
      </c>
      <c r="C299" s="231">
        <v>2137000</v>
      </c>
      <c r="D299" s="220">
        <v>2113900</v>
      </c>
      <c r="E299" s="220">
        <v>0</v>
      </c>
      <c r="F299" s="221">
        <f t="shared" si="79"/>
        <v>98.919045390734667</v>
      </c>
      <c r="G299" s="218"/>
      <c r="H299" s="218"/>
    </row>
    <row r="300" spans="1:8" s="178" customFormat="1" ht="46.5" x14ac:dyDescent="0.2">
      <c r="A300" s="209">
        <v>411200</v>
      </c>
      <c r="B300" s="210" t="s">
        <v>47</v>
      </c>
      <c r="C300" s="231">
        <v>290000</v>
      </c>
      <c r="D300" s="220">
        <v>338100</v>
      </c>
      <c r="E300" s="220">
        <v>0</v>
      </c>
      <c r="F300" s="221">
        <f t="shared" si="79"/>
        <v>116.58620689655173</v>
      </c>
      <c r="G300" s="218"/>
      <c r="H300" s="218"/>
    </row>
    <row r="301" spans="1:8" s="178" customFormat="1" ht="46.5" x14ac:dyDescent="0.2">
      <c r="A301" s="209">
        <v>411300</v>
      </c>
      <c r="B301" s="210" t="s">
        <v>48</v>
      </c>
      <c r="C301" s="231">
        <v>10600</v>
      </c>
      <c r="D301" s="220">
        <v>22000</v>
      </c>
      <c r="E301" s="220">
        <v>0</v>
      </c>
      <c r="F301" s="221">
        <f t="shared" si="79"/>
        <v>207.54716981132074</v>
      </c>
      <c r="G301" s="218"/>
      <c r="H301" s="218"/>
    </row>
    <row r="302" spans="1:8" s="178" customFormat="1" x14ac:dyDescent="0.2">
      <c r="A302" s="209">
        <v>411400</v>
      </c>
      <c r="B302" s="210" t="s">
        <v>49</v>
      </c>
      <c r="C302" s="231">
        <v>39400</v>
      </c>
      <c r="D302" s="220">
        <v>42099.999999999993</v>
      </c>
      <c r="E302" s="220">
        <v>0</v>
      </c>
      <c r="F302" s="221">
        <f t="shared" si="79"/>
        <v>106.85279187817255</v>
      </c>
      <c r="G302" s="218"/>
      <c r="H302" s="218"/>
    </row>
    <row r="303" spans="1:8" s="178" customFormat="1" x14ac:dyDescent="0.2">
      <c r="A303" s="224">
        <v>412000</v>
      </c>
      <c r="B303" s="222" t="s">
        <v>50</v>
      </c>
      <c r="C303" s="233">
        <f>SUM(C304:C315)</f>
        <v>397700</v>
      </c>
      <c r="D303" s="233">
        <f>SUM(D304:D315)</f>
        <v>366700</v>
      </c>
      <c r="E303" s="233">
        <f>SUM(E304:E315)</f>
        <v>0</v>
      </c>
      <c r="F303" s="217">
        <f t="shared" si="79"/>
        <v>92.205179783756591</v>
      </c>
      <c r="G303" s="218"/>
      <c r="H303" s="218"/>
    </row>
    <row r="304" spans="1:8" s="178" customFormat="1" ht="46.5" x14ac:dyDescent="0.2">
      <c r="A304" s="209">
        <v>412200</v>
      </c>
      <c r="B304" s="210" t="s">
        <v>52</v>
      </c>
      <c r="C304" s="231">
        <v>230000</v>
      </c>
      <c r="D304" s="220">
        <v>170000</v>
      </c>
      <c r="E304" s="220">
        <v>0</v>
      </c>
      <c r="F304" s="221">
        <f t="shared" si="79"/>
        <v>73.91304347826086</v>
      </c>
      <c r="G304" s="218"/>
      <c r="H304" s="218"/>
    </row>
    <row r="305" spans="1:8" s="178" customFormat="1" x14ac:dyDescent="0.2">
      <c r="A305" s="209">
        <v>412300</v>
      </c>
      <c r="B305" s="210" t="s">
        <v>53</v>
      </c>
      <c r="C305" s="231">
        <v>22000</v>
      </c>
      <c r="D305" s="220">
        <v>28000</v>
      </c>
      <c r="E305" s="220">
        <v>0</v>
      </c>
      <c r="F305" s="221">
        <f t="shared" si="79"/>
        <v>127.27272727272727</v>
      </c>
      <c r="G305" s="218"/>
      <c r="H305" s="218"/>
    </row>
    <row r="306" spans="1:8" s="178" customFormat="1" x14ac:dyDescent="0.2">
      <c r="A306" s="209">
        <v>412400</v>
      </c>
      <c r="B306" s="210" t="s">
        <v>55</v>
      </c>
      <c r="C306" s="231">
        <v>0</v>
      </c>
      <c r="D306" s="220">
        <v>600</v>
      </c>
      <c r="E306" s="220">
        <v>0</v>
      </c>
      <c r="F306" s="217">
        <v>0</v>
      </c>
      <c r="G306" s="218"/>
      <c r="H306" s="218"/>
    </row>
    <row r="307" spans="1:8" s="178" customFormat="1" x14ac:dyDescent="0.2">
      <c r="A307" s="209">
        <v>412500</v>
      </c>
      <c r="B307" s="210" t="s">
        <v>57</v>
      </c>
      <c r="C307" s="231">
        <v>12600</v>
      </c>
      <c r="D307" s="220">
        <v>18600</v>
      </c>
      <c r="E307" s="220">
        <v>0</v>
      </c>
      <c r="F307" s="221">
        <f t="shared" ref="F307:F324" si="81">D307/C307*100</f>
        <v>147.61904761904762</v>
      </c>
      <c r="G307" s="218"/>
      <c r="H307" s="218"/>
    </row>
    <row r="308" spans="1:8" s="178" customFormat="1" x14ac:dyDescent="0.2">
      <c r="A308" s="209">
        <v>412600</v>
      </c>
      <c r="B308" s="210" t="s">
        <v>58</v>
      </c>
      <c r="C308" s="231">
        <v>33000</v>
      </c>
      <c r="D308" s="220">
        <v>33300</v>
      </c>
      <c r="E308" s="220">
        <v>0</v>
      </c>
      <c r="F308" s="221">
        <f t="shared" si="81"/>
        <v>100.90909090909091</v>
      </c>
      <c r="G308" s="218"/>
      <c r="H308" s="218"/>
    </row>
    <row r="309" spans="1:8" s="178" customFormat="1" x14ac:dyDescent="0.2">
      <c r="A309" s="209">
        <v>412700</v>
      </c>
      <c r="B309" s="210" t="s">
        <v>60</v>
      </c>
      <c r="C309" s="231">
        <v>34000</v>
      </c>
      <c r="D309" s="220">
        <v>42300</v>
      </c>
      <c r="E309" s="220">
        <v>0</v>
      </c>
      <c r="F309" s="221">
        <f t="shared" si="81"/>
        <v>124.41176470588235</v>
      </c>
      <c r="G309" s="218"/>
      <c r="H309" s="218"/>
    </row>
    <row r="310" spans="1:8" s="178" customFormat="1" x14ac:dyDescent="0.2">
      <c r="A310" s="209">
        <v>412900</v>
      </c>
      <c r="B310" s="210" t="s">
        <v>74</v>
      </c>
      <c r="C310" s="231">
        <v>7000</v>
      </c>
      <c r="D310" s="220">
        <v>7000</v>
      </c>
      <c r="E310" s="220">
        <v>0</v>
      </c>
      <c r="F310" s="221">
        <f t="shared" si="81"/>
        <v>100</v>
      </c>
      <c r="G310" s="218"/>
      <c r="H310" s="218"/>
    </row>
    <row r="311" spans="1:8" s="178" customFormat="1" x14ac:dyDescent="0.2">
      <c r="A311" s="209">
        <v>412900</v>
      </c>
      <c r="B311" s="210" t="s">
        <v>75</v>
      </c>
      <c r="C311" s="231">
        <v>12000</v>
      </c>
      <c r="D311" s="220">
        <v>15400</v>
      </c>
      <c r="E311" s="220">
        <v>0</v>
      </c>
      <c r="F311" s="221">
        <f t="shared" si="81"/>
        <v>128.33333333333334</v>
      </c>
      <c r="G311" s="218"/>
      <c r="H311" s="218"/>
    </row>
    <row r="312" spans="1:8" s="178" customFormat="1" x14ac:dyDescent="0.2">
      <c r="A312" s="209">
        <v>412900</v>
      </c>
      <c r="B312" s="210" t="s">
        <v>76</v>
      </c>
      <c r="C312" s="231">
        <v>35000</v>
      </c>
      <c r="D312" s="220">
        <v>38900</v>
      </c>
      <c r="E312" s="220">
        <v>0</v>
      </c>
      <c r="F312" s="221">
        <f t="shared" si="81"/>
        <v>111.14285714285714</v>
      </c>
      <c r="G312" s="218"/>
      <c r="H312" s="218"/>
    </row>
    <row r="313" spans="1:8" s="178" customFormat="1" ht="46.5" x14ac:dyDescent="0.2">
      <c r="A313" s="209">
        <v>412900</v>
      </c>
      <c r="B313" s="223" t="s">
        <v>77</v>
      </c>
      <c r="C313" s="231">
        <v>2200</v>
      </c>
      <c r="D313" s="220">
        <v>2200</v>
      </c>
      <c r="E313" s="220">
        <v>0</v>
      </c>
      <c r="F313" s="221">
        <f t="shared" si="81"/>
        <v>100</v>
      </c>
      <c r="G313" s="218"/>
      <c r="H313" s="218"/>
    </row>
    <row r="314" spans="1:8" s="178" customFormat="1" x14ac:dyDescent="0.2">
      <c r="A314" s="209">
        <v>412900</v>
      </c>
      <c r="B314" s="210" t="s">
        <v>78</v>
      </c>
      <c r="C314" s="231">
        <v>3900</v>
      </c>
      <c r="D314" s="220">
        <v>4400</v>
      </c>
      <c r="E314" s="220">
        <v>0</v>
      </c>
      <c r="F314" s="221">
        <f t="shared" si="81"/>
        <v>112.82051282051282</v>
      </c>
      <c r="G314" s="218"/>
      <c r="H314" s="218"/>
    </row>
    <row r="315" spans="1:8" s="178" customFormat="1" x14ac:dyDescent="0.2">
      <c r="A315" s="209">
        <v>412900</v>
      </c>
      <c r="B315" s="210" t="s">
        <v>80</v>
      </c>
      <c r="C315" s="231">
        <v>6000</v>
      </c>
      <c r="D315" s="220">
        <v>6000</v>
      </c>
      <c r="E315" s="220">
        <v>0</v>
      </c>
      <c r="F315" s="221">
        <f t="shared" si="81"/>
        <v>100</v>
      </c>
      <c r="G315" s="218"/>
      <c r="H315" s="218"/>
    </row>
    <row r="316" spans="1:8" s="178" customFormat="1" x14ac:dyDescent="0.2">
      <c r="A316" s="224">
        <v>510000</v>
      </c>
      <c r="B316" s="222" t="s">
        <v>245</v>
      </c>
      <c r="C316" s="233">
        <f>C317+C319+0</f>
        <v>23000</v>
      </c>
      <c r="D316" s="233">
        <f>D317+D319+0</f>
        <v>23000</v>
      </c>
      <c r="E316" s="233">
        <f>E317+E319+0</f>
        <v>0</v>
      </c>
      <c r="F316" s="217">
        <f t="shared" si="81"/>
        <v>100</v>
      </c>
      <c r="G316" s="218"/>
      <c r="H316" s="218"/>
    </row>
    <row r="317" spans="1:8" s="178" customFormat="1" x14ac:dyDescent="0.2">
      <c r="A317" s="224">
        <v>511000</v>
      </c>
      <c r="B317" s="222" t="s">
        <v>246</v>
      </c>
      <c r="C317" s="233">
        <f>SUM(C318:C318)</f>
        <v>18000</v>
      </c>
      <c r="D317" s="233">
        <f>SUM(D318:D318)</f>
        <v>18000</v>
      </c>
      <c r="E317" s="233">
        <f>SUM(E318:E318)</f>
        <v>0</v>
      </c>
      <c r="F317" s="217">
        <f t="shared" si="81"/>
        <v>100</v>
      </c>
      <c r="G317" s="218"/>
      <c r="H317" s="218"/>
    </row>
    <row r="318" spans="1:8" s="178" customFormat="1" x14ac:dyDescent="0.2">
      <c r="A318" s="209">
        <v>511300</v>
      </c>
      <c r="B318" s="210" t="s">
        <v>249</v>
      </c>
      <c r="C318" s="231">
        <v>18000</v>
      </c>
      <c r="D318" s="220">
        <v>18000</v>
      </c>
      <c r="E318" s="220">
        <v>0</v>
      </c>
      <c r="F318" s="221">
        <f t="shared" si="81"/>
        <v>100</v>
      </c>
      <c r="G318" s="218"/>
      <c r="H318" s="218"/>
    </row>
    <row r="319" spans="1:8" s="234" customFormat="1" x14ac:dyDescent="0.2">
      <c r="A319" s="224">
        <v>516000</v>
      </c>
      <c r="B319" s="222" t="s">
        <v>257</v>
      </c>
      <c r="C319" s="233">
        <f>C320</f>
        <v>5000</v>
      </c>
      <c r="D319" s="233">
        <f t="shared" ref="D319" si="82">D320</f>
        <v>5000</v>
      </c>
      <c r="E319" s="233">
        <f t="shared" ref="E319" si="83">E320</f>
        <v>0</v>
      </c>
      <c r="F319" s="217">
        <f t="shared" si="81"/>
        <v>100</v>
      </c>
      <c r="G319" s="218"/>
      <c r="H319" s="218"/>
    </row>
    <row r="320" spans="1:8" s="178" customFormat="1" x14ac:dyDescent="0.2">
      <c r="A320" s="209">
        <v>516100</v>
      </c>
      <c r="B320" s="210" t="s">
        <v>257</v>
      </c>
      <c r="C320" s="231">
        <v>5000</v>
      </c>
      <c r="D320" s="220">
        <v>5000</v>
      </c>
      <c r="E320" s="220">
        <v>0</v>
      </c>
      <c r="F320" s="221">
        <f t="shared" si="81"/>
        <v>100</v>
      </c>
      <c r="G320" s="218"/>
      <c r="H320" s="218"/>
    </row>
    <row r="321" spans="1:8" s="234" customFormat="1" x14ac:dyDescent="0.2">
      <c r="A321" s="224">
        <v>630000</v>
      </c>
      <c r="B321" s="222" t="s">
        <v>303</v>
      </c>
      <c r="C321" s="233">
        <f>0+C322</f>
        <v>7800</v>
      </c>
      <c r="D321" s="233">
        <f>0+D322</f>
        <v>19500</v>
      </c>
      <c r="E321" s="233">
        <f>0+E322</f>
        <v>0</v>
      </c>
      <c r="F321" s="217">
        <f t="shared" si="81"/>
        <v>250</v>
      </c>
      <c r="G321" s="218"/>
      <c r="H321" s="218"/>
    </row>
    <row r="322" spans="1:8" s="234" customFormat="1" x14ac:dyDescent="0.2">
      <c r="A322" s="224">
        <v>638000</v>
      </c>
      <c r="B322" s="222" t="s">
        <v>284</v>
      </c>
      <c r="C322" s="233">
        <f>C323</f>
        <v>7800</v>
      </c>
      <c r="D322" s="233">
        <f t="shared" ref="D322" si="84">D323</f>
        <v>19500</v>
      </c>
      <c r="E322" s="233">
        <f t="shared" ref="E322" si="85">E323</f>
        <v>0</v>
      </c>
      <c r="F322" s="217">
        <f t="shared" si="81"/>
        <v>250</v>
      </c>
      <c r="G322" s="218"/>
      <c r="H322" s="218"/>
    </row>
    <row r="323" spans="1:8" s="178" customFormat="1" x14ac:dyDescent="0.2">
      <c r="A323" s="209">
        <v>638100</v>
      </c>
      <c r="B323" s="210" t="s">
        <v>285</v>
      </c>
      <c r="C323" s="231">
        <v>7800</v>
      </c>
      <c r="D323" s="220">
        <v>19500</v>
      </c>
      <c r="E323" s="220">
        <v>0</v>
      </c>
      <c r="F323" s="221">
        <f t="shared" si="81"/>
        <v>250</v>
      </c>
      <c r="G323" s="218"/>
      <c r="H323" s="218"/>
    </row>
    <row r="324" spans="1:8" s="178" customFormat="1" x14ac:dyDescent="0.2">
      <c r="A324" s="241"/>
      <c r="B324" s="227" t="s">
        <v>294</v>
      </c>
      <c r="C324" s="238">
        <f>C297+C316+C321</f>
        <v>2905500</v>
      </c>
      <c r="D324" s="238">
        <f>D297+D316+D321</f>
        <v>2925300</v>
      </c>
      <c r="E324" s="238">
        <f>E297+E316+E321</f>
        <v>0</v>
      </c>
      <c r="F324" s="229">
        <f t="shared" si="81"/>
        <v>100.6814661848219</v>
      </c>
      <c r="G324" s="218"/>
      <c r="H324" s="218"/>
    </row>
    <row r="325" spans="1:8" s="178" customFormat="1" x14ac:dyDescent="0.2">
      <c r="A325" s="242"/>
      <c r="B325" s="202"/>
      <c r="C325" s="212"/>
      <c r="D325" s="212"/>
      <c r="E325" s="212"/>
      <c r="F325" s="213"/>
      <c r="G325" s="218"/>
      <c r="H325" s="218"/>
    </row>
    <row r="326" spans="1:8" s="178" customFormat="1" x14ac:dyDescent="0.2">
      <c r="A326" s="205"/>
      <c r="B326" s="202"/>
      <c r="C326" s="231"/>
      <c r="D326" s="231"/>
      <c r="E326" s="231"/>
      <c r="F326" s="232"/>
      <c r="G326" s="218"/>
      <c r="H326" s="218"/>
    </row>
    <row r="327" spans="1:8" s="178" customFormat="1" x14ac:dyDescent="0.2">
      <c r="A327" s="209" t="s">
        <v>314</v>
      </c>
      <c r="B327" s="222"/>
      <c r="C327" s="231"/>
      <c r="D327" s="231"/>
      <c r="E327" s="231"/>
      <c r="F327" s="232"/>
      <c r="G327" s="218"/>
      <c r="H327" s="218"/>
    </row>
    <row r="328" spans="1:8" s="178" customFormat="1" x14ac:dyDescent="0.2">
      <c r="A328" s="209" t="s">
        <v>315</v>
      </c>
      <c r="B328" s="222"/>
      <c r="C328" s="231"/>
      <c r="D328" s="231"/>
      <c r="E328" s="231"/>
      <c r="F328" s="232"/>
      <c r="G328" s="218"/>
      <c r="H328" s="218"/>
    </row>
    <row r="329" spans="1:8" s="178" customFormat="1" x14ac:dyDescent="0.2">
      <c r="A329" s="209" t="s">
        <v>302</v>
      </c>
      <c r="B329" s="222"/>
      <c r="C329" s="231"/>
      <c r="D329" s="231"/>
      <c r="E329" s="231"/>
      <c r="F329" s="232"/>
      <c r="G329" s="218"/>
      <c r="H329" s="218"/>
    </row>
    <row r="330" spans="1:8" s="178" customFormat="1" x14ac:dyDescent="0.2">
      <c r="A330" s="209" t="s">
        <v>293</v>
      </c>
      <c r="B330" s="222"/>
      <c r="C330" s="231"/>
      <c r="D330" s="231"/>
      <c r="E330" s="231"/>
      <c r="F330" s="232"/>
      <c r="G330" s="218"/>
      <c r="H330" s="218"/>
    </row>
    <row r="331" spans="1:8" s="178" customFormat="1" x14ac:dyDescent="0.2">
      <c r="A331" s="209"/>
      <c r="B331" s="211"/>
      <c r="C331" s="212"/>
      <c r="D331" s="212"/>
      <c r="E331" s="212"/>
      <c r="F331" s="213"/>
      <c r="G331" s="218"/>
      <c r="H331" s="218"/>
    </row>
    <row r="332" spans="1:8" s="178" customFormat="1" x14ac:dyDescent="0.2">
      <c r="A332" s="224">
        <v>410000</v>
      </c>
      <c r="B332" s="215" t="s">
        <v>44</v>
      </c>
      <c r="C332" s="233">
        <f>C333+C338+C356+C362+C358+0+0</f>
        <v>19854000</v>
      </c>
      <c r="D332" s="233">
        <f>D333+D338+D356+D362+D358+0+0</f>
        <v>21182200</v>
      </c>
      <c r="E332" s="233">
        <f>E333+E338+E356+E362+E358+0+0</f>
        <v>0</v>
      </c>
      <c r="F332" s="217">
        <f t="shared" ref="F332:F357" si="86">D332/C332*100</f>
        <v>106.68983580134986</v>
      </c>
      <c r="G332" s="218"/>
      <c r="H332" s="218"/>
    </row>
    <row r="333" spans="1:8" s="178" customFormat="1" x14ac:dyDescent="0.2">
      <c r="A333" s="224">
        <v>411000</v>
      </c>
      <c r="B333" s="215" t="s">
        <v>45</v>
      </c>
      <c r="C333" s="233">
        <f>SUM(C334:C337)</f>
        <v>3097000</v>
      </c>
      <c r="D333" s="233">
        <f t="shared" ref="D333" si="87">SUM(D334:D337)</f>
        <v>3076999.9999999967</v>
      </c>
      <c r="E333" s="233">
        <f>SUM(E334:E337)</f>
        <v>0</v>
      </c>
      <c r="F333" s="217">
        <f t="shared" si="86"/>
        <v>99.354213755246917</v>
      </c>
      <c r="G333" s="218"/>
      <c r="H333" s="218"/>
    </row>
    <row r="334" spans="1:8" s="178" customFormat="1" x14ac:dyDescent="0.2">
      <c r="A334" s="209">
        <v>411100</v>
      </c>
      <c r="B334" s="210" t="s">
        <v>46</v>
      </c>
      <c r="C334" s="231">
        <v>2900000</v>
      </c>
      <c r="D334" s="220">
        <v>2819999.9999999967</v>
      </c>
      <c r="E334" s="220">
        <v>0</v>
      </c>
      <c r="F334" s="221">
        <f t="shared" si="86"/>
        <v>97.241379310344712</v>
      </c>
      <c r="G334" s="218"/>
      <c r="H334" s="218"/>
    </row>
    <row r="335" spans="1:8" s="178" customFormat="1" ht="46.5" x14ac:dyDescent="0.2">
      <c r="A335" s="209">
        <v>411200</v>
      </c>
      <c r="B335" s="210" t="s">
        <v>47</v>
      </c>
      <c r="C335" s="231">
        <v>107800</v>
      </c>
      <c r="D335" s="220">
        <v>107800</v>
      </c>
      <c r="E335" s="220">
        <v>0</v>
      </c>
      <c r="F335" s="221">
        <f t="shared" si="86"/>
        <v>100</v>
      </c>
      <c r="G335" s="218"/>
      <c r="H335" s="218"/>
    </row>
    <row r="336" spans="1:8" s="178" customFormat="1" ht="46.5" x14ac:dyDescent="0.2">
      <c r="A336" s="209">
        <v>411300</v>
      </c>
      <c r="B336" s="210" t="s">
        <v>48</v>
      </c>
      <c r="C336" s="231">
        <v>69400</v>
      </c>
      <c r="D336" s="220">
        <v>99399.999999999985</v>
      </c>
      <c r="E336" s="220">
        <v>0</v>
      </c>
      <c r="F336" s="221">
        <f t="shared" si="86"/>
        <v>143.22766570605185</v>
      </c>
      <c r="G336" s="218"/>
      <c r="H336" s="218"/>
    </row>
    <row r="337" spans="1:8" s="178" customFormat="1" x14ac:dyDescent="0.2">
      <c r="A337" s="209">
        <v>411400</v>
      </c>
      <c r="B337" s="210" t="s">
        <v>49</v>
      </c>
      <c r="C337" s="231">
        <v>19800</v>
      </c>
      <c r="D337" s="220">
        <v>49800</v>
      </c>
      <c r="E337" s="220">
        <v>0</v>
      </c>
      <c r="F337" s="221">
        <f t="shared" si="86"/>
        <v>251.5151515151515</v>
      </c>
      <c r="G337" s="218"/>
      <c r="H337" s="218"/>
    </row>
    <row r="338" spans="1:8" s="178" customFormat="1" x14ac:dyDescent="0.2">
      <c r="A338" s="224">
        <v>412000</v>
      </c>
      <c r="B338" s="222" t="s">
        <v>50</v>
      </c>
      <c r="C338" s="233">
        <f>SUM(C339:C355)</f>
        <v>9057000</v>
      </c>
      <c r="D338" s="233">
        <f>SUM(D339:D355)</f>
        <v>8942000.0000000019</v>
      </c>
      <c r="E338" s="233">
        <f>SUM(E339:E355)</f>
        <v>0</v>
      </c>
      <c r="F338" s="217">
        <f t="shared" si="86"/>
        <v>98.730263884288419</v>
      </c>
      <c r="G338" s="218"/>
      <c r="H338" s="218"/>
    </row>
    <row r="339" spans="1:8" s="178" customFormat="1" x14ac:dyDescent="0.2">
      <c r="A339" s="209">
        <v>412100</v>
      </c>
      <c r="B339" s="210" t="s">
        <v>51</v>
      </c>
      <c r="C339" s="231">
        <v>20000</v>
      </c>
      <c r="D339" s="220">
        <v>9999.9999999999964</v>
      </c>
      <c r="E339" s="220">
        <v>0</v>
      </c>
      <c r="F339" s="221">
        <f t="shared" si="86"/>
        <v>49.999999999999986</v>
      </c>
      <c r="G339" s="218"/>
      <c r="H339" s="218"/>
    </row>
    <row r="340" spans="1:8" s="178" customFormat="1" ht="46.5" x14ac:dyDescent="0.2">
      <c r="A340" s="209">
        <v>412200</v>
      </c>
      <c r="B340" s="210" t="s">
        <v>52</v>
      </c>
      <c r="C340" s="231">
        <v>280000</v>
      </c>
      <c r="D340" s="220">
        <v>240000</v>
      </c>
      <c r="E340" s="220">
        <v>0</v>
      </c>
      <c r="F340" s="221">
        <f t="shared" si="86"/>
        <v>85.714285714285708</v>
      </c>
      <c r="G340" s="218"/>
      <c r="H340" s="218"/>
    </row>
    <row r="341" spans="1:8" s="178" customFormat="1" x14ac:dyDescent="0.2">
      <c r="A341" s="209">
        <v>412300</v>
      </c>
      <c r="B341" s="210" t="s">
        <v>53</v>
      </c>
      <c r="C341" s="231">
        <v>350000</v>
      </c>
      <c r="D341" s="220">
        <v>380000</v>
      </c>
      <c r="E341" s="220">
        <v>0</v>
      </c>
      <c r="F341" s="221">
        <f t="shared" si="86"/>
        <v>108.57142857142857</v>
      </c>
      <c r="G341" s="218"/>
      <c r="H341" s="218"/>
    </row>
    <row r="342" spans="1:8" s="178" customFormat="1" x14ac:dyDescent="0.2">
      <c r="A342" s="209">
        <v>412500</v>
      </c>
      <c r="B342" s="210" t="s">
        <v>57</v>
      </c>
      <c r="C342" s="231">
        <v>160000</v>
      </c>
      <c r="D342" s="220">
        <v>190000</v>
      </c>
      <c r="E342" s="220">
        <v>0</v>
      </c>
      <c r="F342" s="221">
        <f t="shared" si="86"/>
        <v>118.75</v>
      </c>
      <c r="G342" s="218"/>
      <c r="H342" s="218"/>
    </row>
    <row r="343" spans="1:8" s="178" customFormat="1" x14ac:dyDescent="0.2">
      <c r="A343" s="209">
        <v>412600</v>
      </c>
      <c r="B343" s="210" t="s">
        <v>58</v>
      </c>
      <c r="C343" s="231">
        <v>500000</v>
      </c>
      <c r="D343" s="220">
        <v>430000.00000000023</v>
      </c>
      <c r="E343" s="220">
        <v>0</v>
      </c>
      <c r="F343" s="221">
        <f t="shared" si="86"/>
        <v>86.000000000000043</v>
      </c>
      <c r="G343" s="218"/>
      <c r="H343" s="218"/>
    </row>
    <row r="344" spans="1:8" s="178" customFormat="1" x14ac:dyDescent="0.2">
      <c r="A344" s="209">
        <v>412700</v>
      </c>
      <c r="B344" s="210" t="s">
        <v>60</v>
      </c>
      <c r="C344" s="231">
        <v>346000</v>
      </c>
      <c r="D344" s="220">
        <v>279999.99999999959</v>
      </c>
      <c r="E344" s="220">
        <v>0</v>
      </c>
      <c r="F344" s="221">
        <f t="shared" si="86"/>
        <v>80.924855491329367</v>
      </c>
      <c r="G344" s="218"/>
      <c r="H344" s="218"/>
    </row>
    <row r="345" spans="1:8" s="178" customFormat="1" x14ac:dyDescent="0.2">
      <c r="A345" s="209">
        <v>412700</v>
      </c>
      <c r="B345" s="210" t="s">
        <v>61</v>
      </c>
      <c r="C345" s="231">
        <v>2760000</v>
      </c>
      <c r="D345" s="220">
        <v>2600000.0000000028</v>
      </c>
      <c r="E345" s="220">
        <v>0</v>
      </c>
      <c r="F345" s="221">
        <f t="shared" si="86"/>
        <v>94.20289855072474</v>
      </c>
      <c r="G345" s="218"/>
      <c r="H345" s="218"/>
    </row>
    <row r="346" spans="1:8" s="178" customFormat="1" x14ac:dyDescent="0.2">
      <c r="A346" s="209">
        <v>412700</v>
      </c>
      <c r="B346" s="210" t="s">
        <v>62</v>
      </c>
      <c r="C346" s="231">
        <v>50000</v>
      </c>
      <c r="D346" s="220">
        <v>50000</v>
      </c>
      <c r="E346" s="220">
        <v>0</v>
      </c>
      <c r="F346" s="221">
        <f t="shared" si="86"/>
        <v>100</v>
      </c>
      <c r="G346" s="218"/>
      <c r="H346" s="218"/>
    </row>
    <row r="347" spans="1:8" s="178" customFormat="1" x14ac:dyDescent="0.2">
      <c r="A347" s="209">
        <v>412700</v>
      </c>
      <c r="B347" s="210" t="s">
        <v>743</v>
      </c>
      <c r="C347" s="231">
        <v>4000000</v>
      </c>
      <c r="D347" s="220">
        <v>4000000</v>
      </c>
      <c r="E347" s="220">
        <v>0</v>
      </c>
      <c r="F347" s="221">
        <f t="shared" si="86"/>
        <v>100</v>
      </c>
      <c r="G347" s="218"/>
      <c r="H347" s="218"/>
    </row>
    <row r="348" spans="1:8" s="178" customFormat="1" x14ac:dyDescent="0.2">
      <c r="A348" s="209">
        <v>412700</v>
      </c>
      <c r="B348" s="210" t="s">
        <v>731</v>
      </c>
      <c r="C348" s="231">
        <v>5000</v>
      </c>
      <c r="D348" s="220">
        <v>0</v>
      </c>
      <c r="E348" s="220">
        <v>0</v>
      </c>
      <c r="F348" s="221">
        <f t="shared" si="86"/>
        <v>0</v>
      </c>
      <c r="G348" s="218"/>
      <c r="H348" s="218"/>
    </row>
    <row r="349" spans="1:8" s="178" customFormat="1" x14ac:dyDescent="0.2">
      <c r="A349" s="209">
        <v>412800</v>
      </c>
      <c r="B349" s="210" t="s">
        <v>73</v>
      </c>
      <c r="C349" s="231">
        <v>5000</v>
      </c>
      <c r="D349" s="220">
        <v>0</v>
      </c>
      <c r="E349" s="220">
        <v>0</v>
      </c>
      <c r="F349" s="221">
        <f t="shared" si="86"/>
        <v>0</v>
      </c>
      <c r="G349" s="218"/>
      <c r="H349" s="218"/>
    </row>
    <row r="350" spans="1:8" s="178" customFormat="1" x14ac:dyDescent="0.2">
      <c r="A350" s="209">
        <v>412900</v>
      </c>
      <c r="B350" s="223" t="s">
        <v>74</v>
      </c>
      <c r="C350" s="231">
        <v>3000</v>
      </c>
      <c r="D350" s="220">
        <v>4000</v>
      </c>
      <c r="E350" s="220">
        <v>0</v>
      </c>
      <c r="F350" s="221">
        <f t="shared" si="86"/>
        <v>133.33333333333331</v>
      </c>
      <c r="G350" s="218"/>
      <c r="H350" s="218"/>
    </row>
    <row r="351" spans="1:8" s="178" customFormat="1" x14ac:dyDescent="0.2">
      <c r="A351" s="209">
        <v>412900</v>
      </c>
      <c r="B351" s="223" t="s">
        <v>75</v>
      </c>
      <c r="C351" s="231">
        <v>400000</v>
      </c>
      <c r="D351" s="220">
        <v>499999.99999999988</v>
      </c>
      <c r="E351" s="220">
        <v>0</v>
      </c>
      <c r="F351" s="221">
        <f t="shared" si="86"/>
        <v>124.99999999999997</v>
      </c>
      <c r="G351" s="218"/>
      <c r="H351" s="218"/>
    </row>
    <row r="352" spans="1:8" s="178" customFormat="1" x14ac:dyDescent="0.2">
      <c r="A352" s="209">
        <v>412900</v>
      </c>
      <c r="B352" s="223" t="s">
        <v>76</v>
      </c>
      <c r="C352" s="231">
        <v>170000</v>
      </c>
      <c r="D352" s="220">
        <v>250000</v>
      </c>
      <c r="E352" s="220">
        <v>0</v>
      </c>
      <c r="F352" s="221">
        <f t="shared" si="86"/>
        <v>147.05882352941177</v>
      </c>
      <c r="G352" s="218"/>
      <c r="H352" s="218"/>
    </row>
    <row r="353" spans="1:8" s="178" customFormat="1" ht="46.5" x14ac:dyDescent="0.2">
      <c r="A353" s="209">
        <v>412900</v>
      </c>
      <c r="B353" s="223" t="s">
        <v>77</v>
      </c>
      <c r="C353" s="231">
        <v>1000</v>
      </c>
      <c r="D353" s="220">
        <v>1000</v>
      </c>
      <c r="E353" s="220">
        <v>0</v>
      </c>
      <c r="F353" s="221">
        <f t="shared" si="86"/>
        <v>100</v>
      </c>
      <c r="G353" s="218"/>
      <c r="H353" s="218"/>
    </row>
    <row r="354" spans="1:8" s="178" customFormat="1" x14ac:dyDescent="0.2">
      <c r="A354" s="209">
        <v>412900</v>
      </c>
      <c r="B354" s="223" t="s">
        <v>78</v>
      </c>
      <c r="C354" s="231">
        <v>5000</v>
      </c>
      <c r="D354" s="220">
        <v>5000</v>
      </c>
      <c r="E354" s="220">
        <v>0</v>
      </c>
      <c r="F354" s="221">
        <f t="shared" si="86"/>
        <v>100</v>
      </c>
      <c r="G354" s="218"/>
      <c r="H354" s="218"/>
    </row>
    <row r="355" spans="1:8" s="178" customFormat="1" x14ac:dyDescent="0.2">
      <c r="A355" s="209">
        <v>412900</v>
      </c>
      <c r="B355" s="210" t="s">
        <v>80</v>
      </c>
      <c r="C355" s="231">
        <v>1999.9999999999998</v>
      </c>
      <c r="D355" s="220">
        <v>2000</v>
      </c>
      <c r="E355" s="220">
        <v>0</v>
      </c>
      <c r="F355" s="221">
        <f t="shared" si="86"/>
        <v>100.00000000000003</v>
      </c>
      <c r="G355" s="218"/>
      <c r="H355" s="218"/>
    </row>
    <row r="356" spans="1:8" s="236" customFormat="1" x14ac:dyDescent="0.2">
      <c r="A356" s="224">
        <v>414000</v>
      </c>
      <c r="B356" s="222" t="s">
        <v>107</v>
      </c>
      <c r="C356" s="233">
        <f>SUM(C357)</f>
        <v>7600000</v>
      </c>
      <c r="D356" s="233">
        <f t="shared" ref="D356" si="88">SUM(D357)</f>
        <v>7600000</v>
      </c>
      <c r="E356" s="233">
        <f t="shared" ref="E356" si="89">SUM(E357)</f>
        <v>0</v>
      </c>
      <c r="F356" s="217">
        <f t="shared" si="86"/>
        <v>100</v>
      </c>
      <c r="G356" s="218"/>
      <c r="H356" s="218"/>
    </row>
    <row r="357" spans="1:8" s="178" customFormat="1" x14ac:dyDescent="0.2">
      <c r="A357" s="209">
        <v>414100</v>
      </c>
      <c r="B357" s="210" t="s">
        <v>108</v>
      </c>
      <c r="C357" s="231">
        <v>7600000</v>
      </c>
      <c r="D357" s="220">
        <v>7600000</v>
      </c>
      <c r="E357" s="220">
        <v>0</v>
      </c>
      <c r="F357" s="221">
        <f t="shared" si="86"/>
        <v>100</v>
      </c>
      <c r="G357" s="218"/>
      <c r="H357" s="218"/>
    </row>
    <row r="358" spans="1:8" s="234" customFormat="1" x14ac:dyDescent="0.2">
      <c r="A358" s="224">
        <v>415000</v>
      </c>
      <c r="B358" s="222" t="s">
        <v>119</v>
      </c>
      <c r="C358" s="233">
        <f>SUM(C359:C361)</f>
        <v>0</v>
      </c>
      <c r="D358" s="233">
        <f>SUM(D359:D361)</f>
        <v>1294200</v>
      </c>
      <c r="E358" s="233">
        <f>SUM(E359:E361)</f>
        <v>0</v>
      </c>
      <c r="F358" s="217">
        <v>0</v>
      </c>
      <c r="G358" s="218"/>
      <c r="H358" s="218"/>
    </row>
    <row r="359" spans="1:8" s="178" customFormat="1" x14ac:dyDescent="0.2">
      <c r="A359" s="209">
        <v>415200</v>
      </c>
      <c r="B359" s="210" t="s">
        <v>121</v>
      </c>
      <c r="C359" s="231">
        <v>0</v>
      </c>
      <c r="D359" s="220">
        <v>931600</v>
      </c>
      <c r="E359" s="220">
        <v>0</v>
      </c>
      <c r="F359" s="217">
        <v>0</v>
      </c>
      <c r="G359" s="218"/>
      <c r="H359" s="218"/>
    </row>
    <row r="360" spans="1:8" s="178" customFormat="1" x14ac:dyDescent="0.2">
      <c r="A360" s="209">
        <v>415200</v>
      </c>
      <c r="B360" s="210" t="s">
        <v>124</v>
      </c>
      <c r="C360" s="220">
        <v>0</v>
      </c>
      <c r="D360" s="220">
        <v>300000</v>
      </c>
      <c r="E360" s="220">
        <v>0</v>
      </c>
      <c r="F360" s="217">
        <v>0</v>
      </c>
      <c r="G360" s="218"/>
      <c r="H360" s="218"/>
    </row>
    <row r="361" spans="1:8" s="178" customFormat="1" x14ac:dyDescent="0.2">
      <c r="A361" s="209">
        <v>415200</v>
      </c>
      <c r="B361" s="210" t="s">
        <v>316</v>
      </c>
      <c r="C361" s="231">
        <v>0</v>
      </c>
      <c r="D361" s="220">
        <v>62600</v>
      </c>
      <c r="E361" s="220">
        <v>0</v>
      </c>
      <c r="F361" s="217">
        <v>0</v>
      </c>
      <c r="G361" s="218"/>
      <c r="H361" s="218"/>
    </row>
    <row r="362" spans="1:8" s="236" customFormat="1" x14ac:dyDescent="0.2">
      <c r="A362" s="224">
        <v>416000</v>
      </c>
      <c r="B362" s="222" t="s">
        <v>169</v>
      </c>
      <c r="C362" s="233">
        <f>SUM(C363:C363)</f>
        <v>100000</v>
      </c>
      <c r="D362" s="233">
        <f t="shared" ref="D362" si="90">SUM(D363:D363)</f>
        <v>268999.99999999965</v>
      </c>
      <c r="E362" s="233">
        <f t="shared" ref="E362" si="91">SUM(E363:E363)</f>
        <v>0</v>
      </c>
      <c r="F362" s="217">
        <f>D362/C362*100</f>
        <v>268.99999999999966</v>
      </c>
      <c r="G362" s="218"/>
      <c r="H362" s="218"/>
    </row>
    <row r="363" spans="1:8" s="178" customFormat="1" x14ac:dyDescent="0.2">
      <c r="A363" s="239">
        <v>416100</v>
      </c>
      <c r="B363" s="210" t="s">
        <v>170</v>
      </c>
      <c r="C363" s="231">
        <v>100000</v>
      </c>
      <c r="D363" s="220">
        <v>268999.99999999965</v>
      </c>
      <c r="E363" s="220">
        <v>0</v>
      </c>
      <c r="F363" s="221">
        <f>D363/C363*100</f>
        <v>268.99999999999966</v>
      </c>
      <c r="G363" s="218"/>
      <c r="H363" s="218"/>
    </row>
    <row r="364" spans="1:8" s="234" customFormat="1" x14ac:dyDescent="0.2">
      <c r="A364" s="224">
        <v>480000</v>
      </c>
      <c r="B364" s="222" t="s">
        <v>202</v>
      </c>
      <c r="C364" s="233">
        <f>C367+C365</f>
        <v>1000000</v>
      </c>
      <c r="D364" s="233">
        <f>D367+D365</f>
        <v>1070000</v>
      </c>
      <c r="E364" s="233">
        <f>E367+E365</f>
        <v>0</v>
      </c>
      <c r="F364" s="217">
        <f>D364/C364*100</f>
        <v>107</v>
      </c>
      <c r="G364" s="218"/>
      <c r="H364" s="218"/>
    </row>
    <row r="365" spans="1:8" s="234" customFormat="1" x14ac:dyDescent="0.2">
      <c r="A365" s="224">
        <v>487000</v>
      </c>
      <c r="B365" s="222" t="s">
        <v>25</v>
      </c>
      <c r="C365" s="233">
        <f>SUM(C366:C366)</f>
        <v>0</v>
      </c>
      <c r="D365" s="233">
        <f>SUM(D366:D366)</f>
        <v>20000</v>
      </c>
      <c r="E365" s="233">
        <f>SUM(E366:E366)</f>
        <v>0</v>
      </c>
      <c r="F365" s="217">
        <v>0</v>
      </c>
      <c r="G365" s="218"/>
      <c r="H365" s="218"/>
    </row>
    <row r="366" spans="1:8" s="178" customFormat="1" x14ac:dyDescent="0.2">
      <c r="A366" s="209">
        <v>487300</v>
      </c>
      <c r="B366" s="210" t="s">
        <v>217</v>
      </c>
      <c r="C366" s="231">
        <v>0</v>
      </c>
      <c r="D366" s="220">
        <v>20000</v>
      </c>
      <c r="E366" s="220">
        <v>0</v>
      </c>
      <c r="F366" s="217">
        <v>0</v>
      </c>
      <c r="G366" s="218"/>
      <c r="H366" s="218"/>
    </row>
    <row r="367" spans="1:8" s="234" customFormat="1" x14ac:dyDescent="0.2">
      <c r="A367" s="224">
        <v>488000</v>
      </c>
      <c r="B367" s="222" t="s">
        <v>31</v>
      </c>
      <c r="C367" s="233">
        <f>SUM(C368:C369)</f>
        <v>1000000</v>
      </c>
      <c r="D367" s="233">
        <f t="shared" ref="D367" si="92">SUM(D368:D369)</f>
        <v>1050000</v>
      </c>
      <c r="E367" s="233">
        <f>SUM(E368:E369)</f>
        <v>0</v>
      </c>
      <c r="F367" s="217">
        <f>D367/C367*100</f>
        <v>105</v>
      </c>
      <c r="G367" s="218"/>
      <c r="H367" s="218"/>
    </row>
    <row r="368" spans="1:8" s="178" customFormat="1" x14ac:dyDescent="0.2">
      <c r="A368" s="209">
        <v>488100</v>
      </c>
      <c r="B368" s="210" t="s">
        <v>228</v>
      </c>
      <c r="C368" s="231">
        <v>1000000</v>
      </c>
      <c r="D368" s="220">
        <v>1000000</v>
      </c>
      <c r="E368" s="220">
        <v>0</v>
      </c>
      <c r="F368" s="221">
        <f>D368/C368*100</f>
        <v>100</v>
      </c>
      <c r="G368" s="218"/>
      <c r="H368" s="218"/>
    </row>
    <row r="369" spans="1:8" s="178" customFormat="1" x14ac:dyDescent="0.2">
      <c r="A369" s="209">
        <v>488100</v>
      </c>
      <c r="B369" s="210" t="s">
        <v>31</v>
      </c>
      <c r="C369" s="231">
        <v>0</v>
      </c>
      <c r="D369" s="220">
        <v>50000</v>
      </c>
      <c r="E369" s="220">
        <v>0</v>
      </c>
      <c r="F369" s="217">
        <v>0</v>
      </c>
      <c r="G369" s="218"/>
      <c r="H369" s="218"/>
    </row>
    <row r="370" spans="1:8" s="178" customFormat="1" x14ac:dyDescent="0.2">
      <c r="A370" s="224">
        <v>510000</v>
      </c>
      <c r="B370" s="222" t="s">
        <v>245</v>
      </c>
      <c r="C370" s="233">
        <f>C371+C375+C377</f>
        <v>571500</v>
      </c>
      <c r="D370" s="233">
        <f>D371+D375+D377</f>
        <v>395000</v>
      </c>
      <c r="E370" s="233">
        <f>E371+E375+E377</f>
        <v>0</v>
      </c>
      <c r="F370" s="217">
        <f t="shared" ref="F370:F378" si="93">D370/C370*100</f>
        <v>69.116360454943134</v>
      </c>
      <c r="G370" s="218"/>
      <c r="H370" s="218"/>
    </row>
    <row r="371" spans="1:8" s="178" customFormat="1" x14ac:dyDescent="0.2">
      <c r="A371" s="224">
        <v>511000</v>
      </c>
      <c r="B371" s="222" t="s">
        <v>246</v>
      </c>
      <c r="C371" s="233">
        <f>SUM(C372:C374)</f>
        <v>426500</v>
      </c>
      <c r="D371" s="233">
        <f>SUM(D372:D374)</f>
        <v>250000</v>
      </c>
      <c r="E371" s="233">
        <f>SUM(E372:E374)</f>
        <v>0</v>
      </c>
      <c r="F371" s="217">
        <f t="shared" si="93"/>
        <v>58.61664712778429</v>
      </c>
      <c r="G371" s="218"/>
      <c r="H371" s="218"/>
    </row>
    <row r="372" spans="1:8" s="178" customFormat="1" ht="46.5" x14ac:dyDescent="0.2">
      <c r="A372" s="209">
        <v>511200</v>
      </c>
      <c r="B372" s="210" t="s">
        <v>248</v>
      </c>
      <c r="C372" s="231">
        <v>20000</v>
      </c>
      <c r="D372" s="220">
        <v>0</v>
      </c>
      <c r="E372" s="220">
        <v>0</v>
      </c>
      <c r="F372" s="221">
        <f t="shared" si="93"/>
        <v>0</v>
      </c>
      <c r="G372" s="218"/>
      <c r="H372" s="218"/>
    </row>
    <row r="373" spans="1:8" s="178" customFormat="1" x14ac:dyDescent="0.2">
      <c r="A373" s="209">
        <v>511300</v>
      </c>
      <c r="B373" s="210" t="s">
        <v>249</v>
      </c>
      <c r="C373" s="231">
        <v>400000</v>
      </c>
      <c r="D373" s="220">
        <v>250000</v>
      </c>
      <c r="E373" s="220">
        <v>0</v>
      </c>
      <c r="F373" s="221">
        <f t="shared" si="93"/>
        <v>62.5</v>
      </c>
      <c r="G373" s="218"/>
      <c r="H373" s="218"/>
    </row>
    <row r="374" spans="1:8" s="178" customFormat="1" x14ac:dyDescent="0.2">
      <c r="A374" s="209">
        <v>511400</v>
      </c>
      <c r="B374" s="210" t="s">
        <v>250</v>
      </c>
      <c r="C374" s="231">
        <v>6500</v>
      </c>
      <c r="D374" s="220">
        <v>0</v>
      </c>
      <c r="E374" s="220">
        <v>0</v>
      </c>
      <c r="F374" s="221">
        <f t="shared" si="93"/>
        <v>0</v>
      </c>
      <c r="G374" s="218"/>
      <c r="H374" s="218"/>
    </row>
    <row r="375" spans="1:8" s="178" customFormat="1" x14ac:dyDescent="0.2">
      <c r="A375" s="224">
        <v>513000</v>
      </c>
      <c r="B375" s="222" t="s">
        <v>253</v>
      </c>
      <c r="C375" s="233">
        <f>SUM(C376:C376)</f>
        <v>15000</v>
      </c>
      <c r="D375" s="233">
        <f>SUM(D376:D376)</f>
        <v>15000</v>
      </c>
      <c r="E375" s="233">
        <f>SUM(E376:E376)</f>
        <v>0</v>
      </c>
      <c r="F375" s="217">
        <f t="shared" si="93"/>
        <v>100</v>
      </c>
      <c r="G375" s="218"/>
      <c r="H375" s="218"/>
    </row>
    <row r="376" spans="1:8" s="178" customFormat="1" x14ac:dyDescent="0.2">
      <c r="A376" s="209">
        <v>513700</v>
      </c>
      <c r="B376" s="210" t="s">
        <v>256</v>
      </c>
      <c r="C376" s="231">
        <v>15000</v>
      </c>
      <c r="D376" s="220">
        <v>15000</v>
      </c>
      <c r="E376" s="220">
        <v>0</v>
      </c>
      <c r="F376" s="221">
        <f t="shared" si="93"/>
        <v>100</v>
      </c>
      <c r="G376" s="218"/>
      <c r="H376" s="218"/>
    </row>
    <row r="377" spans="1:8" s="234" customFormat="1" x14ac:dyDescent="0.2">
      <c r="A377" s="224">
        <v>516000</v>
      </c>
      <c r="B377" s="222" t="s">
        <v>257</v>
      </c>
      <c r="C377" s="233">
        <f>SUM(C378)</f>
        <v>130000</v>
      </c>
      <c r="D377" s="233">
        <f t="shared" ref="D377" si="94">SUM(D378)</f>
        <v>130000</v>
      </c>
      <c r="E377" s="233">
        <f t="shared" ref="E377" si="95">SUM(E378)</f>
        <v>0</v>
      </c>
      <c r="F377" s="217">
        <f t="shared" si="93"/>
        <v>100</v>
      </c>
      <c r="G377" s="218"/>
      <c r="H377" s="218"/>
    </row>
    <row r="378" spans="1:8" s="178" customFormat="1" x14ac:dyDescent="0.2">
      <c r="A378" s="209">
        <v>516100</v>
      </c>
      <c r="B378" s="210" t="s">
        <v>257</v>
      </c>
      <c r="C378" s="231">
        <v>130000</v>
      </c>
      <c r="D378" s="220">
        <v>130000</v>
      </c>
      <c r="E378" s="220">
        <v>0</v>
      </c>
      <c r="F378" s="221">
        <f t="shared" si="93"/>
        <v>100</v>
      </c>
      <c r="G378" s="218"/>
      <c r="H378" s="218"/>
    </row>
    <row r="379" spans="1:8" s="234" customFormat="1" x14ac:dyDescent="0.2">
      <c r="A379" s="224">
        <v>610000</v>
      </c>
      <c r="B379" s="222" t="s">
        <v>262</v>
      </c>
      <c r="C379" s="233">
        <f t="shared" ref="C379:C380" si="96">C380</f>
        <v>0</v>
      </c>
      <c r="D379" s="233">
        <f t="shared" ref="D379:D380" si="97">D380</f>
        <v>15400</v>
      </c>
      <c r="E379" s="233">
        <f t="shared" ref="E379:E380" si="98">E380</f>
        <v>0</v>
      </c>
      <c r="F379" s="217">
        <v>0</v>
      </c>
      <c r="G379" s="218"/>
      <c r="H379" s="218"/>
    </row>
    <row r="380" spans="1:8" s="234" customFormat="1" x14ac:dyDescent="0.2">
      <c r="A380" s="224">
        <v>611000</v>
      </c>
      <c r="B380" s="222" t="s">
        <v>263</v>
      </c>
      <c r="C380" s="233">
        <f t="shared" si="96"/>
        <v>0</v>
      </c>
      <c r="D380" s="233">
        <f t="shared" si="97"/>
        <v>15400</v>
      </c>
      <c r="E380" s="233">
        <f t="shared" si="98"/>
        <v>0</v>
      </c>
      <c r="F380" s="217">
        <v>0</v>
      </c>
      <c r="G380" s="218"/>
      <c r="H380" s="218"/>
    </row>
    <row r="381" spans="1:8" s="178" customFormat="1" x14ac:dyDescent="0.2">
      <c r="A381" s="209">
        <v>611200</v>
      </c>
      <c r="B381" s="210" t="s">
        <v>264</v>
      </c>
      <c r="C381" s="220">
        <v>0</v>
      </c>
      <c r="D381" s="220">
        <v>15400</v>
      </c>
      <c r="E381" s="220">
        <v>0</v>
      </c>
      <c r="F381" s="217">
        <v>0</v>
      </c>
      <c r="G381" s="218"/>
      <c r="H381" s="218"/>
    </row>
    <row r="382" spans="1:8" s="234" customFormat="1" x14ac:dyDescent="0.2">
      <c r="A382" s="224">
        <v>630000</v>
      </c>
      <c r="B382" s="222" t="s">
        <v>277</v>
      </c>
      <c r="C382" s="233">
        <f>C383+0</f>
        <v>85000</v>
      </c>
      <c r="D382" s="233">
        <f>D383+0</f>
        <v>80000.000000000015</v>
      </c>
      <c r="E382" s="233">
        <f>E383+0</f>
        <v>0</v>
      </c>
      <c r="F382" s="217">
        <f>D382/C382*100</f>
        <v>94.11764705882355</v>
      </c>
      <c r="G382" s="218"/>
      <c r="H382" s="218"/>
    </row>
    <row r="383" spans="1:8" s="234" customFormat="1" x14ac:dyDescent="0.2">
      <c r="A383" s="224">
        <v>638000</v>
      </c>
      <c r="B383" s="222" t="s">
        <v>284</v>
      </c>
      <c r="C383" s="233">
        <f>C384</f>
        <v>85000</v>
      </c>
      <c r="D383" s="233">
        <f t="shared" ref="D383" si="99">D384</f>
        <v>80000.000000000015</v>
      </c>
      <c r="E383" s="233">
        <f t="shared" ref="E383" si="100">E384</f>
        <v>0</v>
      </c>
      <c r="F383" s="217">
        <f>D383/C383*100</f>
        <v>94.11764705882355</v>
      </c>
      <c r="G383" s="218"/>
      <c r="H383" s="218"/>
    </row>
    <row r="384" spans="1:8" s="178" customFormat="1" x14ac:dyDescent="0.2">
      <c r="A384" s="209">
        <v>638100</v>
      </c>
      <c r="B384" s="210" t="s">
        <v>285</v>
      </c>
      <c r="C384" s="231">
        <v>85000</v>
      </c>
      <c r="D384" s="220">
        <v>80000.000000000015</v>
      </c>
      <c r="E384" s="220">
        <v>0</v>
      </c>
      <c r="F384" s="221">
        <f>D384/C384*100</f>
        <v>94.11764705882355</v>
      </c>
      <c r="G384" s="218"/>
      <c r="H384" s="218"/>
    </row>
    <row r="385" spans="1:8" s="178" customFormat="1" x14ac:dyDescent="0.2">
      <c r="A385" s="241"/>
      <c r="B385" s="227" t="s">
        <v>294</v>
      </c>
      <c r="C385" s="238">
        <f>C332+C364+C370+C382+C379</f>
        <v>21510500</v>
      </c>
      <c r="D385" s="238">
        <f>D332+D364+D370+D382+D379</f>
        <v>22742600</v>
      </c>
      <c r="E385" s="238">
        <f>E332+E364+E370+E382+E379</f>
        <v>0</v>
      </c>
      <c r="F385" s="229">
        <f>D385/C385*100</f>
        <v>105.72790032774691</v>
      </c>
      <c r="G385" s="218"/>
      <c r="H385" s="218"/>
    </row>
    <row r="386" spans="1:8" s="178" customFormat="1" x14ac:dyDescent="0.2">
      <c r="A386" s="242"/>
      <c r="B386" s="202"/>
      <c r="C386" s="212"/>
      <c r="D386" s="212"/>
      <c r="E386" s="212"/>
      <c r="F386" s="213"/>
      <c r="G386" s="218"/>
      <c r="H386" s="218"/>
    </row>
    <row r="387" spans="1:8" s="178" customFormat="1" x14ac:dyDescent="0.2">
      <c r="A387" s="205"/>
      <c r="B387" s="202"/>
      <c r="C387" s="231"/>
      <c r="D387" s="231"/>
      <c r="E387" s="231"/>
      <c r="F387" s="232"/>
      <c r="G387" s="218"/>
      <c r="H387" s="218"/>
    </row>
    <row r="388" spans="1:8" s="178" customFormat="1" x14ac:dyDescent="0.2">
      <c r="A388" s="209" t="s">
        <v>317</v>
      </c>
      <c r="B388" s="222"/>
      <c r="C388" s="231"/>
      <c r="D388" s="231"/>
      <c r="E388" s="231"/>
      <c r="F388" s="232"/>
      <c r="G388" s="218"/>
      <c r="H388" s="218"/>
    </row>
    <row r="389" spans="1:8" s="178" customFormat="1" x14ac:dyDescent="0.2">
      <c r="A389" s="209" t="s">
        <v>315</v>
      </c>
      <c r="B389" s="222"/>
      <c r="C389" s="231"/>
      <c r="D389" s="231"/>
      <c r="E389" s="231"/>
      <c r="F389" s="232"/>
      <c r="G389" s="218"/>
      <c r="H389" s="218"/>
    </row>
    <row r="390" spans="1:8" s="178" customFormat="1" x14ac:dyDescent="0.2">
      <c r="A390" s="209" t="s">
        <v>307</v>
      </c>
      <c r="B390" s="222"/>
      <c r="C390" s="231"/>
      <c r="D390" s="231"/>
      <c r="E390" s="231"/>
      <c r="F390" s="232"/>
      <c r="G390" s="218"/>
      <c r="H390" s="218"/>
    </row>
    <row r="391" spans="1:8" s="178" customFormat="1" x14ac:dyDescent="0.2">
      <c r="A391" s="209" t="s">
        <v>293</v>
      </c>
      <c r="B391" s="222"/>
      <c r="C391" s="231"/>
      <c r="D391" s="231"/>
      <c r="E391" s="231"/>
      <c r="F391" s="232"/>
      <c r="G391" s="218"/>
      <c r="H391" s="218"/>
    </row>
    <row r="392" spans="1:8" s="178" customFormat="1" x14ac:dyDescent="0.2">
      <c r="A392" s="209"/>
      <c r="B392" s="211"/>
      <c r="C392" s="212"/>
      <c r="D392" s="212"/>
      <c r="E392" s="212"/>
      <c r="F392" s="213"/>
      <c r="G392" s="218"/>
      <c r="H392" s="218"/>
    </row>
    <row r="393" spans="1:8" s="178" customFormat="1" x14ac:dyDescent="0.2">
      <c r="A393" s="224">
        <v>410000</v>
      </c>
      <c r="B393" s="215" t="s">
        <v>44</v>
      </c>
      <c r="C393" s="233">
        <f>C394+C397</f>
        <v>2130800</v>
      </c>
      <c r="D393" s="233">
        <f t="shared" ref="D393" si="101">D394+D397</f>
        <v>2383399.9999999991</v>
      </c>
      <c r="E393" s="233">
        <f>E394+E397</f>
        <v>0</v>
      </c>
      <c r="F393" s="217">
        <f t="shared" ref="F393:F414" si="102">D393/C393*100</f>
        <v>111.85470245917021</v>
      </c>
      <c r="G393" s="218"/>
      <c r="H393" s="218"/>
    </row>
    <row r="394" spans="1:8" s="178" customFormat="1" x14ac:dyDescent="0.2">
      <c r="A394" s="224">
        <v>411000</v>
      </c>
      <c r="B394" s="215" t="s">
        <v>45</v>
      </c>
      <c r="C394" s="233">
        <f>SUM(C395:C396)</f>
        <v>174000</v>
      </c>
      <c r="D394" s="233">
        <f t="shared" ref="D394" si="103">SUM(D395:D396)</f>
        <v>171300</v>
      </c>
      <c r="E394" s="233">
        <f>SUM(E395:E396)</f>
        <v>0</v>
      </c>
      <c r="F394" s="217">
        <f t="shared" si="102"/>
        <v>98.448275862068968</v>
      </c>
      <c r="G394" s="218"/>
      <c r="H394" s="218"/>
    </row>
    <row r="395" spans="1:8" s="178" customFormat="1" x14ac:dyDescent="0.2">
      <c r="A395" s="209">
        <v>411100</v>
      </c>
      <c r="B395" s="210" t="s">
        <v>46</v>
      </c>
      <c r="C395" s="231">
        <v>148000</v>
      </c>
      <c r="D395" s="220">
        <v>143000</v>
      </c>
      <c r="E395" s="220">
        <v>0</v>
      </c>
      <c r="F395" s="221">
        <f t="shared" si="102"/>
        <v>96.621621621621628</v>
      </c>
      <c r="G395" s="218"/>
      <c r="H395" s="218"/>
    </row>
    <row r="396" spans="1:8" s="178" customFormat="1" ht="46.5" x14ac:dyDescent="0.2">
      <c r="A396" s="209">
        <v>411200</v>
      </c>
      <c r="B396" s="210" t="s">
        <v>47</v>
      </c>
      <c r="C396" s="231">
        <v>26000</v>
      </c>
      <c r="D396" s="220">
        <v>28300</v>
      </c>
      <c r="E396" s="220">
        <v>0</v>
      </c>
      <c r="F396" s="221">
        <f t="shared" si="102"/>
        <v>108.84615384615384</v>
      </c>
      <c r="G396" s="218"/>
      <c r="H396" s="218"/>
    </row>
    <row r="397" spans="1:8" s="178" customFormat="1" x14ac:dyDescent="0.2">
      <c r="A397" s="224">
        <v>412000</v>
      </c>
      <c r="B397" s="222" t="s">
        <v>50</v>
      </c>
      <c r="C397" s="233">
        <f>SUM(C398:C408)</f>
        <v>1956800</v>
      </c>
      <c r="D397" s="233">
        <f>SUM(D398:D408)</f>
        <v>2212099.9999999991</v>
      </c>
      <c r="E397" s="233">
        <f>SUM(E398:E408)</f>
        <v>0</v>
      </c>
      <c r="F397" s="217">
        <f t="shared" si="102"/>
        <v>113.0468111201962</v>
      </c>
      <c r="G397" s="218"/>
      <c r="H397" s="218"/>
    </row>
    <row r="398" spans="1:8" s="178" customFormat="1" ht="46.5" x14ac:dyDescent="0.2">
      <c r="A398" s="209">
        <v>412200</v>
      </c>
      <c r="B398" s="210" t="s">
        <v>52</v>
      </c>
      <c r="C398" s="231">
        <v>28500</v>
      </c>
      <c r="D398" s="220">
        <v>27700</v>
      </c>
      <c r="E398" s="220">
        <v>0</v>
      </c>
      <c r="F398" s="221">
        <f t="shared" si="102"/>
        <v>97.192982456140356</v>
      </c>
      <c r="G398" s="218"/>
      <c r="H398" s="218"/>
    </row>
    <row r="399" spans="1:8" s="178" customFormat="1" x14ac:dyDescent="0.2">
      <c r="A399" s="209">
        <v>412300</v>
      </c>
      <c r="B399" s="210" t="s">
        <v>53</v>
      </c>
      <c r="C399" s="231">
        <v>6600</v>
      </c>
      <c r="D399" s="220">
        <v>6600</v>
      </c>
      <c r="E399" s="220">
        <v>0</v>
      </c>
      <c r="F399" s="221">
        <f t="shared" si="102"/>
        <v>100</v>
      </c>
      <c r="G399" s="218"/>
      <c r="H399" s="218"/>
    </row>
    <row r="400" spans="1:8" s="178" customFormat="1" x14ac:dyDescent="0.2">
      <c r="A400" s="209">
        <v>412500</v>
      </c>
      <c r="B400" s="210" t="s">
        <v>57</v>
      </c>
      <c r="C400" s="231">
        <v>400000</v>
      </c>
      <c r="D400" s="220">
        <v>599999.99999999953</v>
      </c>
      <c r="E400" s="220">
        <v>0</v>
      </c>
      <c r="F400" s="221">
        <f t="shared" si="102"/>
        <v>149.99999999999989</v>
      </c>
      <c r="G400" s="218"/>
      <c r="H400" s="218"/>
    </row>
    <row r="401" spans="1:8" s="178" customFormat="1" x14ac:dyDescent="0.2">
      <c r="A401" s="209">
        <v>412600</v>
      </c>
      <c r="B401" s="210" t="s">
        <v>58</v>
      </c>
      <c r="C401" s="231">
        <v>600000</v>
      </c>
      <c r="D401" s="220">
        <v>550000.00000000012</v>
      </c>
      <c r="E401" s="220">
        <v>0</v>
      </c>
      <c r="F401" s="221">
        <f t="shared" si="102"/>
        <v>91.666666666666686</v>
      </c>
      <c r="G401" s="218"/>
      <c r="H401" s="218"/>
    </row>
    <row r="402" spans="1:8" s="178" customFormat="1" x14ac:dyDescent="0.2">
      <c r="A402" s="209">
        <v>412700</v>
      </c>
      <c r="B402" s="210" t="s">
        <v>60</v>
      </c>
      <c r="C402" s="231">
        <v>110000</v>
      </c>
      <c r="D402" s="220">
        <v>110000</v>
      </c>
      <c r="E402" s="220">
        <v>0</v>
      </c>
      <c r="F402" s="221">
        <f t="shared" si="102"/>
        <v>100</v>
      </c>
      <c r="G402" s="218"/>
      <c r="H402" s="218"/>
    </row>
    <row r="403" spans="1:8" s="178" customFormat="1" x14ac:dyDescent="0.2">
      <c r="A403" s="209">
        <v>412900</v>
      </c>
      <c r="B403" s="223" t="s">
        <v>74</v>
      </c>
      <c r="C403" s="231">
        <v>85200</v>
      </c>
      <c r="D403" s="220">
        <v>39999.999999999971</v>
      </c>
      <c r="E403" s="220">
        <v>0</v>
      </c>
      <c r="F403" s="221">
        <f t="shared" si="102"/>
        <v>46.948356807511701</v>
      </c>
      <c r="G403" s="218"/>
      <c r="H403" s="218"/>
    </row>
    <row r="404" spans="1:8" s="178" customFormat="1" x14ac:dyDescent="0.2">
      <c r="A404" s="209">
        <v>412900</v>
      </c>
      <c r="B404" s="223" t="s">
        <v>75</v>
      </c>
      <c r="C404" s="231">
        <v>380000</v>
      </c>
      <c r="D404" s="220">
        <v>455000</v>
      </c>
      <c r="E404" s="220">
        <v>0</v>
      </c>
      <c r="F404" s="221">
        <f t="shared" si="102"/>
        <v>119.73684210526316</v>
      </c>
      <c r="G404" s="218"/>
      <c r="H404" s="218"/>
    </row>
    <row r="405" spans="1:8" s="178" customFormat="1" x14ac:dyDescent="0.2">
      <c r="A405" s="209">
        <v>412900</v>
      </c>
      <c r="B405" s="223" t="s">
        <v>76</v>
      </c>
      <c r="C405" s="231">
        <v>10000</v>
      </c>
      <c r="D405" s="220">
        <v>14999.999999999967</v>
      </c>
      <c r="E405" s="220">
        <v>0</v>
      </c>
      <c r="F405" s="221">
        <f t="shared" si="102"/>
        <v>149.99999999999966</v>
      </c>
      <c r="G405" s="218"/>
      <c r="H405" s="218"/>
    </row>
    <row r="406" spans="1:8" s="178" customFormat="1" ht="46.5" x14ac:dyDescent="0.2">
      <c r="A406" s="209">
        <v>412900</v>
      </c>
      <c r="B406" s="223" t="s">
        <v>77</v>
      </c>
      <c r="C406" s="231">
        <v>330000</v>
      </c>
      <c r="D406" s="220">
        <v>401499.99999999965</v>
      </c>
      <c r="E406" s="220">
        <v>0</v>
      </c>
      <c r="F406" s="221">
        <f t="shared" si="102"/>
        <v>121.66666666666657</v>
      </c>
      <c r="G406" s="218"/>
      <c r="H406" s="218"/>
    </row>
    <row r="407" spans="1:8" s="178" customFormat="1" x14ac:dyDescent="0.2">
      <c r="A407" s="209">
        <v>412900</v>
      </c>
      <c r="B407" s="223" t="s">
        <v>78</v>
      </c>
      <c r="C407" s="231">
        <v>500</v>
      </c>
      <c r="D407" s="220">
        <v>300</v>
      </c>
      <c r="E407" s="220">
        <v>0</v>
      </c>
      <c r="F407" s="221">
        <f t="shared" si="102"/>
        <v>60</v>
      </c>
      <c r="G407" s="218"/>
      <c r="H407" s="218"/>
    </row>
    <row r="408" spans="1:8" s="178" customFormat="1" x14ac:dyDescent="0.2">
      <c r="A408" s="209">
        <v>412900</v>
      </c>
      <c r="B408" s="210" t="s">
        <v>80</v>
      </c>
      <c r="C408" s="231">
        <v>6000</v>
      </c>
      <c r="D408" s="220">
        <v>6000.0000000000045</v>
      </c>
      <c r="E408" s="220">
        <v>0</v>
      </c>
      <c r="F408" s="221">
        <f t="shared" si="102"/>
        <v>100.00000000000007</v>
      </c>
      <c r="G408" s="218"/>
      <c r="H408" s="218"/>
    </row>
    <row r="409" spans="1:8" s="178" customFormat="1" x14ac:dyDescent="0.2">
      <c r="A409" s="224">
        <v>510000</v>
      </c>
      <c r="B409" s="222" t="s">
        <v>245</v>
      </c>
      <c r="C409" s="233">
        <f>C410+C412</f>
        <v>15000</v>
      </c>
      <c r="D409" s="233">
        <f>D410+D412</f>
        <v>19100</v>
      </c>
      <c r="E409" s="233">
        <f>E410+E412</f>
        <v>0</v>
      </c>
      <c r="F409" s="217">
        <f t="shared" si="102"/>
        <v>127.33333333333334</v>
      </c>
      <c r="G409" s="218"/>
      <c r="H409" s="218"/>
    </row>
    <row r="410" spans="1:8" s="178" customFormat="1" x14ac:dyDescent="0.2">
      <c r="A410" s="224">
        <v>511000</v>
      </c>
      <c r="B410" s="222" t="s">
        <v>246</v>
      </c>
      <c r="C410" s="233">
        <f>SUM(C411:C411)</f>
        <v>7500</v>
      </c>
      <c r="D410" s="233">
        <f>SUM(D411:D411)</f>
        <v>8600</v>
      </c>
      <c r="E410" s="233">
        <f>SUM(E411:E411)</f>
        <v>0</v>
      </c>
      <c r="F410" s="217">
        <f t="shared" si="102"/>
        <v>114.66666666666667</v>
      </c>
      <c r="G410" s="218"/>
      <c r="H410" s="218"/>
    </row>
    <row r="411" spans="1:8" s="178" customFormat="1" x14ac:dyDescent="0.2">
      <c r="A411" s="209">
        <v>511300</v>
      </c>
      <c r="B411" s="210" t="s">
        <v>249</v>
      </c>
      <c r="C411" s="231">
        <v>7500</v>
      </c>
      <c r="D411" s="220">
        <v>8600</v>
      </c>
      <c r="E411" s="220">
        <v>0</v>
      </c>
      <c r="F411" s="221">
        <f t="shared" si="102"/>
        <v>114.66666666666667</v>
      </c>
      <c r="G411" s="218"/>
      <c r="H411" s="218"/>
    </row>
    <row r="412" spans="1:8" s="234" customFormat="1" x14ac:dyDescent="0.2">
      <c r="A412" s="224">
        <v>516000</v>
      </c>
      <c r="B412" s="222" t="s">
        <v>257</v>
      </c>
      <c r="C412" s="216">
        <f>C413</f>
        <v>7500</v>
      </c>
      <c r="D412" s="216">
        <f t="shared" ref="D412" si="104">D413</f>
        <v>10500</v>
      </c>
      <c r="E412" s="216">
        <f t="shared" ref="E412" si="105">E413</f>
        <v>0</v>
      </c>
      <c r="F412" s="217">
        <f t="shared" si="102"/>
        <v>140</v>
      </c>
      <c r="G412" s="218"/>
      <c r="H412" s="218"/>
    </row>
    <row r="413" spans="1:8" s="178" customFormat="1" x14ac:dyDescent="0.2">
      <c r="A413" s="209">
        <v>516100</v>
      </c>
      <c r="B413" s="210" t="s">
        <v>257</v>
      </c>
      <c r="C413" s="231">
        <v>7500</v>
      </c>
      <c r="D413" s="220">
        <v>10500</v>
      </c>
      <c r="E413" s="220">
        <v>0</v>
      </c>
      <c r="F413" s="221">
        <f t="shared" si="102"/>
        <v>140</v>
      </c>
      <c r="G413" s="218"/>
      <c r="H413" s="218"/>
    </row>
    <row r="414" spans="1:8" s="178" customFormat="1" x14ac:dyDescent="0.2">
      <c r="A414" s="241"/>
      <c r="B414" s="227" t="s">
        <v>294</v>
      </c>
      <c r="C414" s="238">
        <f>C393+C409+0</f>
        <v>2145800</v>
      </c>
      <c r="D414" s="238">
        <f>D393+D409+0</f>
        <v>2402499.9999999991</v>
      </c>
      <c r="E414" s="238">
        <f>E393+E409+0</f>
        <v>0</v>
      </c>
      <c r="F414" s="229">
        <f t="shared" si="102"/>
        <v>111.96290427812468</v>
      </c>
      <c r="G414" s="218"/>
      <c r="H414" s="218"/>
    </row>
    <row r="415" spans="1:8" s="178" customFormat="1" x14ac:dyDescent="0.2">
      <c r="A415" s="242"/>
      <c r="B415" s="202"/>
      <c r="C415" s="212"/>
      <c r="D415" s="212"/>
      <c r="E415" s="212"/>
      <c r="F415" s="213"/>
      <c r="G415" s="218"/>
      <c r="H415" s="218"/>
    </row>
    <row r="416" spans="1:8" s="178" customFormat="1" x14ac:dyDescent="0.2">
      <c r="A416" s="205"/>
      <c r="B416" s="202"/>
      <c r="C416" s="231"/>
      <c r="D416" s="231"/>
      <c r="E416" s="231"/>
      <c r="F416" s="232"/>
      <c r="G416" s="218"/>
      <c r="H416" s="218"/>
    </row>
    <row r="417" spans="1:8" s="178" customFormat="1" x14ac:dyDescent="0.2">
      <c r="A417" s="209" t="s">
        <v>318</v>
      </c>
      <c r="B417" s="222"/>
      <c r="C417" s="231"/>
      <c r="D417" s="231"/>
      <c r="E417" s="231"/>
      <c r="F417" s="232"/>
      <c r="G417" s="218"/>
      <c r="H417" s="218"/>
    </row>
    <row r="418" spans="1:8" s="178" customFormat="1" x14ac:dyDescent="0.2">
      <c r="A418" s="209" t="s">
        <v>315</v>
      </c>
      <c r="B418" s="222"/>
      <c r="C418" s="231"/>
      <c r="D418" s="231"/>
      <c r="E418" s="231"/>
      <c r="F418" s="232"/>
      <c r="G418" s="218"/>
      <c r="H418" s="218"/>
    </row>
    <row r="419" spans="1:8" s="178" customFormat="1" x14ac:dyDescent="0.2">
      <c r="A419" s="209" t="s">
        <v>319</v>
      </c>
      <c r="B419" s="222"/>
      <c r="C419" s="231"/>
      <c r="D419" s="231"/>
      <c r="E419" s="231"/>
      <c r="F419" s="232"/>
      <c r="G419" s="218"/>
      <c r="H419" s="218"/>
    </row>
    <row r="420" spans="1:8" s="178" customFormat="1" x14ac:dyDescent="0.2">
      <c r="A420" s="209" t="s">
        <v>293</v>
      </c>
      <c r="B420" s="222"/>
      <c r="C420" s="231"/>
      <c r="D420" s="231"/>
      <c r="E420" s="231"/>
      <c r="F420" s="232"/>
      <c r="G420" s="218"/>
      <c r="H420" s="218"/>
    </row>
    <row r="421" spans="1:8" s="178" customFormat="1" x14ac:dyDescent="0.2">
      <c r="A421" s="209"/>
      <c r="B421" s="211"/>
      <c r="C421" s="212"/>
      <c r="D421" s="212"/>
      <c r="E421" s="212"/>
      <c r="F421" s="213"/>
      <c r="G421" s="218"/>
      <c r="H421" s="218"/>
    </row>
    <row r="422" spans="1:8" s="178" customFormat="1" x14ac:dyDescent="0.2">
      <c r="A422" s="224">
        <v>410000</v>
      </c>
      <c r="B422" s="215" t="s">
        <v>44</v>
      </c>
      <c r="C422" s="233">
        <f>C423+C428+0</f>
        <v>27514100</v>
      </c>
      <c r="D422" s="233">
        <f>D423+D428+0</f>
        <v>27264100</v>
      </c>
      <c r="E422" s="233">
        <f>E423+E428+0</f>
        <v>0</v>
      </c>
      <c r="F422" s="217">
        <f t="shared" ref="F422:F433" si="106">D422/C422*100</f>
        <v>99.091374967743803</v>
      </c>
      <c r="G422" s="218"/>
      <c r="H422" s="218"/>
    </row>
    <row r="423" spans="1:8" s="178" customFormat="1" x14ac:dyDescent="0.2">
      <c r="A423" s="224">
        <v>411000</v>
      </c>
      <c r="B423" s="215" t="s">
        <v>45</v>
      </c>
      <c r="C423" s="233">
        <f>SUM(C424:C427)</f>
        <v>27464100</v>
      </c>
      <c r="D423" s="233">
        <f t="shared" ref="D423" si="107">SUM(D424:D427)</f>
        <v>27209100</v>
      </c>
      <c r="E423" s="233">
        <f>SUM(E424:E427)</f>
        <v>0</v>
      </c>
      <c r="F423" s="217">
        <f t="shared" si="106"/>
        <v>99.071515177996005</v>
      </c>
      <c r="G423" s="218"/>
      <c r="H423" s="218"/>
    </row>
    <row r="424" spans="1:8" s="178" customFormat="1" x14ac:dyDescent="0.2">
      <c r="A424" s="209">
        <v>411100</v>
      </c>
      <c r="B424" s="210" t="s">
        <v>46</v>
      </c>
      <c r="C424" s="231">
        <f>25700000+4100</f>
        <v>25704100</v>
      </c>
      <c r="D424" s="220">
        <v>25404100</v>
      </c>
      <c r="E424" s="220">
        <v>0</v>
      </c>
      <c r="F424" s="221">
        <f t="shared" si="106"/>
        <v>98.832871020576491</v>
      </c>
      <c r="G424" s="218"/>
      <c r="H424" s="218"/>
    </row>
    <row r="425" spans="1:8" s="178" customFormat="1" ht="46.5" x14ac:dyDescent="0.2">
      <c r="A425" s="209">
        <v>411200</v>
      </c>
      <c r="B425" s="210" t="s">
        <v>47</v>
      </c>
      <c r="C425" s="231">
        <v>630000</v>
      </c>
      <c r="D425" s="220">
        <v>630000</v>
      </c>
      <c r="E425" s="220">
        <v>0</v>
      </c>
      <c r="F425" s="221">
        <f t="shared" si="106"/>
        <v>100</v>
      </c>
      <c r="G425" s="218"/>
      <c r="H425" s="218"/>
    </row>
    <row r="426" spans="1:8" s="178" customFormat="1" ht="46.5" x14ac:dyDescent="0.2">
      <c r="A426" s="209">
        <v>411300</v>
      </c>
      <c r="B426" s="210" t="s">
        <v>48</v>
      </c>
      <c r="C426" s="231">
        <v>780000</v>
      </c>
      <c r="D426" s="220">
        <v>780000</v>
      </c>
      <c r="E426" s="220">
        <v>0</v>
      </c>
      <c r="F426" s="221">
        <f t="shared" si="106"/>
        <v>100</v>
      </c>
      <c r="G426" s="218"/>
      <c r="H426" s="218"/>
    </row>
    <row r="427" spans="1:8" s="178" customFormat="1" x14ac:dyDescent="0.2">
      <c r="A427" s="209">
        <v>411400</v>
      </c>
      <c r="B427" s="210" t="s">
        <v>49</v>
      </c>
      <c r="C427" s="231">
        <v>350000</v>
      </c>
      <c r="D427" s="220">
        <v>395000</v>
      </c>
      <c r="E427" s="220">
        <v>0</v>
      </c>
      <c r="F427" s="221">
        <f t="shared" si="106"/>
        <v>112.85714285714286</v>
      </c>
      <c r="G427" s="218"/>
      <c r="H427" s="218"/>
    </row>
    <row r="428" spans="1:8" s="178" customFormat="1" x14ac:dyDescent="0.2">
      <c r="A428" s="224">
        <v>412000</v>
      </c>
      <c r="B428" s="222" t="s">
        <v>50</v>
      </c>
      <c r="C428" s="233">
        <f>SUM(C429:C429)</f>
        <v>50000</v>
      </c>
      <c r="D428" s="233">
        <f>SUM(D429:D429)</f>
        <v>55000</v>
      </c>
      <c r="E428" s="233">
        <f>SUM(E429:E429)</f>
        <v>0</v>
      </c>
      <c r="F428" s="217">
        <f t="shared" si="106"/>
        <v>110.00000000000001</v>
      </c>
      <c r="G428" s="218"/>
      <c r="H428" s="218"/>
    </row>
    <row r="429" spans="1:8" s="178" customFormat="1" x14ac:dyDescent="0.2">
      <c r="A429" s="209">
        <v>412900</v>
      </c>
      <c r="B429" s="223" t="s">
        <v>78</v>
      </c>
      <c r="C429" s="231">
        <v>50000</v>
      </c>
      <c r="D429" s="220">
        <v>55000</v>
      </c>
      <c r="E429" s="220">
        <v>0</v>
      </c>
      <c r="F429" s="221">
        <f t="shared" si="106"/>
        <v>110.00000000000001</v>
      </c>
      <c r="G429" s="218"/>
      <c r="H429" s="218"/>
    </row>
    <row r="430" spans="1:8" s="234" customFormat="1" x14ac:dyDescent="0.2">
      <c r="A430" s="224">
        <v>630000</v>
      </c>
      <c r="B430" s="222" t="s">
        <v>277</v>
      </c>
      <c r="C430" s="233">
        <f>C431+0</f>
        <v>750000</v>
      </c>
      <c r="D430" s="233">
        <f>D431+0</f>
        <v>900000</v>
      </c>
      <c r="E430" s="233">
        <f>E431+0</f>
        <v>0</v>
      </c>
      <c r="F430" s="217">
        <f t="shared" si="106"/>
        <v>120</v>
      </c>
      <c r="G430" s="218"/>
      <c r="H430" s="218"/>
    </row>
    <row r="431" spans="1:8" s="234" customFormat="1" x14ac:dyDescent="0.2">
      <c r="A431" s="224">
        <v>638000</v>
      </c>
      <c r="B431" s="222" t="s">
        <v>284</v>
      </c>
      <c r="C431" s="233">
        <f>C432</f>
        <v>750000</v>
      </c>
      <c r="D431" s="233">
        <f t="shared" ref="D431" si="108">D432</f>
        <v>900000</v>
      </c>
      <c r="E431" s="233">
        <f t="shared" ref="E431" si="109">E432</f>
        <v>0</v>
      </c>
      <c r="F431" s="217">
        <f t="shared" si="106"/>
        <v>120</v>
      </c>
      <c r="G431" s="218"/>
      <c r="H431" s="218"/>
    </row>
    <row r="432" spans="1:8" s="178" customFormat="1" x14ac:dyDescent="0.2">
      <c r="A432" s="209">
        <v>638100</v>
      </c>
      <c r="B432" s="210" t="s">
        <v>285</v>
      </c>
      <c r="C432" s="231">
        <v>750000</v>
      </c>
      <c r="D432" s="220">
        <v>900000</v>
      </c>
      <c r="E432" s="220">
        <v>0</v>
      </c>
      <c r="F432" s="221">
        <f t="shared" si="106"/>
        <v>120</v>
      </c>
      <c r="G432" s="218"/>
      <c r="H432" s="218"/>
    </row>
    <row r="433" spans="1:8" s="178" customFormat="1" x14ac:dyDescent="0.2">
      <c r="A433" s="241"/>
      <c r="B433" s="227" t="s">
        <v>294</v>
      </c>
      <c r="C433" s="238">
        <f>C422+0+C430</f>
        <v>28264100</v>
      </c>
      <c r="D433" s="238">
        <f>D422+0+D430</f>
        <v>28164100</v>
      </c>
      <c r="E433" s="238">
        <f>E422+0+E430</f>
        <v>0</v>
      </c>
      <c r="F433" s="229">
        <f t="shared" si="106"/>
        <v>99.646194288868202</v>
      </c>
      <c r="G433" s="218"/>
      <c r="H433" s="218"/>
    </row>
    <row r="434" spans="1:8" s="178" customFormat="1" x14ac:dyDescent="0.2">
      <c r="A434" s="242"/>
      <c r="B434" s="202"/>
      <c r="C434" s="212"/>
      <c r="D434" s="212"/>
      <c r="E434" s="212"/>
      <c r="F434" s="213"/>
      <c r="G434" s="218"/>
      <c r="H434" s="218"/>
    </row>
    <row r="435" spans="1:8" s="178" customFormat="1" x14ac:dyDescent="0.2">
      <c r="A435" s="205"/>
      <c r="B435" s="202"/>
      <c r="C435" s="231"/>
      <c r="D435" s="231"/>
      <c r="E435" s="231"/>
      <c r="F435" s="232"/>
      <c r="G435" s="218"/>
      <c r="H435" s="218"/>
    </row>
    <row r="436" spans="1:8" s="178" customFormat="1" x14ac:dyDescent="0.2">
      <c r="A436" s="209" t="s">
        <v>320</v>
      </c>
      <c r="B436" s="222"/>
      <c r="C436" s="231"/>
      <c r="D436" s="231"/>
      <c r="E436" s="231"/>
      <c r="F436" s="232"/>
      <c r="G436" s="218"/>
      <c r="H436" s="218"/>
    </row>
    <row r="437" spans="1:8" s="178" customFormat="1" x14ac:dyDescent="0.2">
      <c r="A437" s="209" t="s">
        <v>315</v>
      </c>
      <c r="B437" s="222"/>
      <c r="C437" s="231"/>
      <c r="D437" s="231"/>
      <c r="E437" s="231"/>
      <c r="F437" s="232"/>
      <c r="G437" s="218"/>
      <c r="H437" s="218"/>
    </row>
    <row r="438" spans="1:8" s="178" customFormat="1" x14ac:dyDescent="0.2">
      <c r="A438" s="209" t="s">
        <v>321</v>
      </c>
      <c r="B438" s="222"/>
      <c r="C438" s="231"/>
      <c r="D438" s="231"/>
      <c r="E438" s="231"/>
      <c r="F438" s="232"/>
      <c r="G438" s="218"/>
      <c r="H438" s="218"/>
    </row>
    <row r="439" spans="1:8" s="178" customFormat="1" x14ac:dyDescent="0.2">
      <c r="A439" s="209" t="s">
        <v>293</v>
      </c>
      <c r="B439" s="222"/>
      <c r="C439" s="231"/>
      <c r="D439" s="231"/>
      <c r="E439" s="231"/>
      <c r="F439" s="232"/>
      <c r="G439" s="218"/>
      <c r="H439" s="218"/>
    </row>
    <row r="440" spans="1:8" s="178" customFormat="1" x14ac:dyDescent="0.2">
      <c r="A440" s="209"/>
      <c r="B440" s="211"/>
      <c r="C440" s="212"/>
      <c r="D440" s="212"/>
      <c r="E440" s="212"/>
      <c r="F440" s="213"/>
      <c r="G440" s="218"/>
      <c r="H440" s="218"/>
    </row>
    <row r="441" spans="1:8" s="178" customFormat="1" x14ac:dyDescent="0.2">
      <c r="A441" s="224">
        <v>410000</v>
      </c>
      <c r="B441" s="215" t="s">
        <v>44</v>
      </c>
      <c r="C441" s="233">
        <f>C442+C447+C458</f>
        <v>948800</v>
      </c>
      <c r="D441" s="233">
        <f>D442+D447+D458</f>
        <v>951500</v>
      </c>
      <c r="E441" s="233">
        <f>E442+E447+E458</f>
        <v>0</v>
      </c>
      <c r="F441" s="217">
        <f t="shared" ref="F441:F467" si="110">D441/C441*100</f>
        <v>100.28456998313659</v>
      </c>
      <c r="G441" s="218"/>
      <c r="H441" s="218"/>
    </row>
    <row r="442" spans="1:8" s="178" customFormat="1" x14ac:dyDescent="0.2">
      <c r="A442" s="224">
        <v>411000</v>
      </c>
      <c r="B442" s="215" t="s">
        <v>45</v>
      </c>
      <c r="C442" s="233">
        <f>SUM(C443:C446)</f>
        <v>924700</v>
      </c>
      <c r="D442" s="233">
        <f t="shared" ref="D442" si="111">SUM(D443:D446)</f>
        <v>924700</v>
      </c>
      <c r="E442" s="233">
        <f>SUM(E443:E446)</f>
        <v>0</v>
      </c>
      <c r="F442" s="217">
        <f t="shared" si="110"/>
        <v>100</v>
      </c>
      <c r="G442" s="218"/>
      <c r="H442" s="218"/>
    </row>
    <row r="443" spans="1:8" s="178" customFormat="1" x14ac:dyDescent="0.2">
      <c r="A443" s="209">
        <v>411100</v>
      </c>
      <c r="B443" s="210" t="s">
        <v>46</v>
      </c>
      <c r="C443" s="231">
        <v>895000</v>
      </c>
      <c r="D443" s="220">
        <v>885200</v>
      </c>
      <c r="E443" s="220">
        <v>0</v>
      </c>
      <c r="F443" s="221">
        <f t="shared" si="110"/>
        <v>98.905027932960905</v>
      </c>
      <c r="G443" s="218"/>
      <c r="H443" s="218"/>
    </row>
    <row r="444" spans="1:8" s="178" customFormat="1" ht="46.5" x14ac:dyDescent="0.2">
      <c r="A444" s="209">
        <v>411200</v>
      </c>
      <c r="B444" s="210" t="s">
        <v>47</v>
      </c>
      <c r="C444" s="231">
        <v>12000</v>
      </c>
      <c r="D444" s="220">
        <v>12500</v>
      </c>
      <c r="E444" s="220">
        <v>0</v>
      </c>
      <c r="F444" s="221">
        <f t="shared" si="110"/>
        <v>104.16666666666667</v>
      </c>
      <c r="G444" s="218"/>
      <c r="H444" s="218"/>
    </row>
    <row r="445" spans="1:8" s="178" customFormat="1" ht="46.5" x14ac:dyDescent="0.2">
      <c r="A445" s="209">
        <v>411300</v>
      </c>
      <c r="B445" s="210" t="s">
        <v>48</v>
      </c>
      <c r="C445" s="231">
        <v>12700</v>
      </c>
      <c r="D445" s="220">
        <v>24999.999999999964</v>
      </c>
      <c r="E445" s="220">
        <v>0</v>
      </c>
      <c r="F445" s="221">
        <f t="shared" si="110"/>
        <v>196.85039370078712</v>
      </c>
      <c r="G445" s="218"/>
      <c r="H445" s="218"/>
    </row>
    <row r="446" spans="1:8" s="178" customFormat="1" x14ac:dyDescent="0.2">
      <c r="A446" s="209">
        <v>411400</v>
      </c>
      <c r="B446" s="210" t="s">
        <v>49</v>
      </c>
      <c r="C446" s="231">
        <v>5000</v>
      </c>
      <c r="D446" s="220">
        <v>1999.9999999999991</v>
      </c>
      <c r="E446" s="220">
        <v>0</v>
      </c>
      <c r="F446" s="221">
        <f t="shared" si="110"/>
        <v>39.999999999999979</v>
      </c>
      <c r="G446" s="218"/>
      <c r="H446" s="218"/>
    </row>
    <row r="447" spans="1:8" s="234" customFormat="1" x14ac:dyDescent="0.2">
      <c r="A447" s="224">
        <v>412000</v>
      </c>
      <c r="B447" s="222" t="s">
        <v>50</v>
      </c>
      <c r="C447" s="233">
        <f>SUM(C448:C457)</f>
        <v>23100</v>
      </c>
      <c r="D447" s="233">
        <f>SUM(D448:D457)</f>
        <v>26200</v>
      </c>
      <c r="E447" s="233">
        <f>SUM(E448:E457)</f>
        <v>0</v>
      </c>
      <c r="F447" s="217">
        <f t="shared" si="110"/>
        <v>113.41991341991343</v>
      </c>
      <c r="G447" s="218"/>
      <c r="H447" s="218"/>
    </row>
    <row r="448" spans="1:8" s="178" customFormat="1" x14ac:dyDescent="0.2">
      <c r="A448" s="239">
        <v>412100</v>
      </c>
      <c r="B448" s="210" t="s">
        <v>51</v>
      </c>
      <c r="C448" s="231">
        <v>2000</v>
      </c>
      <c r="D448" s="220">
        <v>2000</v>
      </c>
      <c r="E448" s="220">
        <v>0</v>
      </c>
      <c r="F448" s="221">
        <f t="shared" si="110"/>
        <v>100</v>
      </c>
      <c r="G448" s="218"/>
      <c r="H448" s="218"/>
    </row>
    <row r="449" spans="1:8" s="178" customFormat="1" ht="46.5" x14ac:dyDescent="0.2">
      <c r="A449" s="209">
        <v>412200</v>
      </c>
      <c r="B449" s="210" t="s">
        <v>52</v>
      </c>
      <c r="C449" s="231">
        <v>3000</v>
      </c>
      <c r="D449" s="220">
        <v>1300</v>
      </c>
      <c r="E449" s="220">
        <v>0</v>
      </c>
      <c r="F449" s="221">
        <f t="shared" si="110"/>
        <v>43.333333333333336</v>
      </c>
      <c r="G449" s="218"/>
      <c r="H449" s="218"/>
    </row>
    <row r="450" spans="1:8" s="178" customFormat="1" x14ac:dyDescent="0.2">
      <c r="A450" s="209">
        <v>412300</v>
      </c>
      <c r="B450" s="210" t="s">
        <v>53</v>
      </c>
      <c r="C450" s="231">
        <v>4000</v>
      </c>
      <c r="D450" s="220">
        <v>4000</v>
      </c>
      <c r="E450" s="220">
        <v>0</v>
      </c>
      <c r="F450" s="221">
        <f t="shared" si="110"/>
        <v>100</v>
      </c>
      <c r="G450" s="218"/>
      <c r="H450" s="218"/>
    </row>
    <row r="451" spans="1:8" s="178" customFormat="1" x14ac:dyDescent="0.2">
      <c r="A451" s="209">
        <v>412500</v>
      </c>
      <c r="B451" s="210" t="s">
        <v>57</v>
      </c>
      <c r="C451" s="231">
        <v>1500</v>
      </c>
      <c r="D451" s="220">
        <v>1900</v>
      </c>
      <c r="E451" s="220">
        <v>0</v>
      </c>
      <c r="F451" s="221">
        <f t="shared" si="110"/>
        <v>126.66666666666666</v>
      </c>
      <c r="G451" s="218"/>
      <c r="H451" s="218"/>
    </row>
    <row r="452" spans="1:8" s="178" customFormat="1" x14ac:dyDescent="0.2">
      <c r="A452" s="209">
        <v>412600</v>
      </c>
      <c r="B452" s="210" t="s">
        <v>58</v>
      </c>
      <c r="C452" s="231">
        <v>3000</v>
      </c>
      <c r="D452" s="220">
        <v>2800</v>
      </c>
      <c r="E452" s="220">
        <v>0</v>
      </c>
      <c r="F452" s="221">
        <f t="shared" si="110"/>
        <v>93.333333333333329</v>
      </c>
      <c r="G452" s="218"/>
      <c r="H452" s="218"/>
    </row>
    <row r="453" spans="1:8" s="178" customFormat="1" x14ac:dyDescent="0.2">
      <c r="A453" s="209">
        <v>412700</v>
      </c>
      <c r="B453" s="210" t="s">
        <v>60</v>
      </c>
      <c r="C453" s="231">
        <v>5000</v>
      </c>
      <c r="D453" s="220">
        <v>11000</v>
      </c>
      <c r="E453" s="220">
        <v>0</v>
      </c>
      <c r="F453" s="221">
        <f t="shared" si="110"/>
        <v>220.00000000000003</v>
      </c>
      <c r="G453" s="218"/>
      <c r="H453" s="218"/>
    </row>
    <row r="454" spans="1:8" s="178" customFormat="1" x14ac:dyDescent="0.2">
      <c r="A454" s="209">
        <v>412900</v>
      </c>
      <c r="B454" s="210" t="s">
        <v>74</v>
      </c>
      <c r="C454" s="231">
        <v>499.99999999999994</v>
      </c>
      <c r="D454" s="220">
        <v>300</v>
      </c>
      <c r="E454" s="220">
        <v>0</v>
      </c>
      <c r="F454" s="221">
        <f t="shared" si="110"/>
        <v>60.000000000000007</v>
      </c>
      <c r="G454" s="218"/>
      <c r="H454" s="218"/>
    </row>
    <row r="455" spans="1:8" s="178" customFormat="1" x14ac:dyDescent="0.2">
      <c r="A455" s="209">
        <v>412900</v>
      </c>
      <c r="B455" s="210" t="s">
        <v>76</v>
      </c>
      <c r="C455" s="231">
        <v>600</v>
      </c>
      <c r="D455" s="220">
        <v>600</v>
      </c>
      <c r="E455" s="220">
        <v>0</v>
      </c>
      <c r="F455" s="221">
        <f t="shared" si="110"/>
        <v>100</v>
      </c>
      <c r="G455" s="218"/>
      <c r="H455" s="218"/>
    </row>
    <row r="456" spans="1:8" s="178" customFormat="1" ht="46.5" x14ac:dyDescent="0.2">
      <c r="A456" s="243">
        <v>412900</v>
      </c>
      <c r="B456" s="223" t="s">
        <v>77</v>
      </c>
      <c r="C456" s="231">
        <v>500</v>
      </c>
      <c r="D456" s="220">
        <v>300</v>
      </c>
      <c r="E456" s="220">
        <v>0</v>
      </c>
      <c r="F456" s="221">
        <f t="shared" si="110"/>
        <v>60</v>
      </c>
      <c r="G456" s="218"/>
      <c r="H456" s="218"/>
    </row>
    <row r="457" spans="1:8" s="178" customFormat="1" x14ac:dyDescent="0.2">
      <c r="A457" s="243">
        <v>412900</v>
      </c>
      <c r="B457" s="244" t="s">
        <v>78</v>
      </c>
      <c r="C457" s="231">
        <v>3000</v>
      </c>
      <c r="D457" s="220">
        <v>2000.0000000000005</v>
      </c>
      <c r="E457" s="220">
        <v>0</v>
      </c>
      <c r="F457" s="221">
        <f t="shared" si="110"/>
        <v>66.666666666666686</v>
      </c>
      <c r="G457" s="218"/>
      <c r="H457" s="218"/>
    </row>
    <row r="458" spans="1:8" s="234" customFormat="1" ht="46.5" x14ac:dyDescent="0.2">
      <c r="A458" s="224">
        <v>418000</v>
      </c>
      <c r="B458" s="222" t="s">
        <v>198</v>
      </c>
      <c r="C458" s="233">
        <f>C459</f>
        <v>1000</v>
      </c>
      <c r="D458" s="233">
        <f t="shared" ref="D458" si="112">D459</f>
        <v>599.99999999999955</v>
      </c>
      <c r="E458" s="233">
        <f t="shared" ref="E458" si="113">E459</f>
        <v>0</v>
      </c>
      <c r="F458" s="217">
        <f t="shared" si="110"/>
        <v>59.99999999999995</v>
      </c>
      <c r="G458" s="218"/>
      <c r="H458" s="218"/>
    </row>
    <row r="459" spans="1:8" s="178" customFormat="1" x14ac:dyDescent="0.2">
      <c r="A459" s="209">
        <v>418400</v>
      </c>
      <c r="B459" s="210" t="s">
        <v>200</v>
      </c>
      <c r="C459" s="231">
        <v>1000</v>
      </c>
      <c r="D459" s="220">
        <v>599.99999999999955</v>
      </c>
      <c r="E459" s="220">
        <v>0</v>
      </c>
      <c r="F459" s="221">
        <f t="shared" si="110"/>
        <v>59.99999999999995</v>
      </c>
      <c r="G459" s="218"/>
      <c r="H459" s="218"/>
    </row>
    <row r="460" spans="1:8" s="178" customFormat="1" x14ac:dyDescent="0.2">
      <c r="A460" s="224">
        <v>510000</v>
      </c>
      <c r="B460" s="222" t="s">
        <v>245</v>
      </c>
      <c r="C460" s="233">
        <f>C461+C465+C463</f>
        <v>15600</v>
      </c>
      <c r="D460" s="233">
        <f t="shared" ref="D460" si="114">D461+D465+D463</f>
        <v>10600</v>
      </c>
      <c r="E460" s="233">
        <f t="shared" ref="E460" si="115">E461+E465+E463</f>
        <v>0</v>
      </c>
      <c r="F460" s="217">
        <f t="shared" si="110"/>
        <v>67.948717948717956</v>
      </c>
      <c r="G460" s="218"/>
      <c r="H460" s="218"/>
    </row>
    <row r="461" spans="1:8" s="178" customFormat="1" x14ac:dyDescent="0.2">
      <c r="A461" s="224">
        <v>511000</v>
      </c>
      <c r="B461" s="222" t="s">
        <v>246</v>
      </c>
      <c r="C461" s="233">
        <f>SUM(C462:C462)</f>
        <v>10000</v>
      </c>
      <c r="D461" s="233">
        <f t="shared" ref="D461" si="116">SUM(D462:D462)</f>
        <v>10000</v>
      </c>
      <c r="E461" s="233">
        <f t="shared" ref="E461" si="117">SUM(E462:E462)</f>
        <v>0</v>
      </c>
      <c r="F461" s="217">
        <f t="shared" si="110"/>
        <v>100</v>
      </c>
      <c r="G461" s="218"/>
      <c r="H461" s="218"/>
    </row>
    <row r="462" spans="1:8" s="178" customFormat="1" x14ac:dyDescent="0.2">
      <c r="A462" s="209">
        <v>511300</v>
      </c>
      <c r="B462" s="210" t="s">
        <v>249</v>
      </c>
      <c r="C462" s="231">
        <v>10000</v>
      </c>
      <c r="D462" s="220">
        <v>10000</v>
      </c>
      <c r="E462" s="220">
        <v>0</v>
      </c>
      <c r="F462" s="221">
        <f t="shared" si="110"/>
        <v>100</v>
      </c>
      <c r="G462" s="218"/>
      <c r="H462" s="218"/>
    </row>
    <row r="463" spans="1:8" s="234" customFormat="1" x14ac:dyDescent="0.2">
      <c r="A463" s="224">
        <v>513000</v>
      </c>
      <c r="B463" s="222" t="s">
        <v>253</v>
      </c>
      <c r="C463" s="233">
        <f>C464</f>
        <v>5000</v>
      </c>
      <c r="D463" s="233">
        <f t="shared" ref="D463" si="118">D464</f>
        <v>0</v>
      </c>
      <c r="E463" s="233">
        <f t="shared" ref="E463" si="119">E464</f>
        <v>0</v>
      </c>
      <c r="F463" s="217">
        <f t="shared" si="110"/>
        <v>0</v>
      </c>
      <c r="G463" s="218"/>
      <c r="H463" s="218"/>
    </row>
    <row r="464" spans="1:8" s="178" customFormat="1" x14ac:dyDescent="0.2">
      <c r="A464" s="209">
        <v>513700</v>
      </c>
      <c r="B464" s="210" t="s">
        <v>254</v>
      </c>
      <c r="C464" s="231">
        <v>5000</v>
      </c>
      <c r="D464" s="220">
        <v>0</v>
      </c>
      <c r="E464" s="220">
        <v>0</v>
      </c>
      <c r="F464" s="221">
        <f t="shared" si="110"/>
        <v>0</v>
      </c>
      <c r="G464" s="218"/>
      <c r="H464" s="218"/>
    </row>
    <row r="465" spans="1:8" s="234" customFormat="1" x14ac:dyDescent="0.2">
      <c r="A465" s="224">
        <v>516000</v>
      </c>
      <c r="B465" s="222" t="s">
        <v>257</v>
      </c>
      <c r="C465" s="233">
        <f>C466</f>
        <v>600</v>
      </c>
      <c r="D465" s="233">
        <f t="shared" ref="D465" si="120">D466</f>
        <v>600</v>
      </c>
      <c r="E465" s="233">
        <f t="shared" ref="E465" si="121">E466</f>
        <v>0</v>
      </c>
      <c r="F465" s="217">
        <f t="shared" si="110"/>
        <v>100</v>
      </c>
      <c r="G465" s="218"/>
      <c r="H465" s="218"/>
    </row>
    <row r="466" spans="1:8" s="178" customFormat="1" x14ac:dyDescent="0.2">
      <c r="A466" s="209">
        <v>516100</v>
      </c>
      <c r="B466" s="210" t="s">
        <v>257</v>
      </c>
      <c r="C466" s="231">
        <v>600</v>
      </c>
      <c r="D466" s="220">
        <v>600</v>
      </c>
      <c r="E466" s="220">
        <v>0</v>
      </c>
      <c r="F466" s="221">
        <f t="shared" si="110"/>
        <v>100</v>
      </c>
      <c r="G466" s="218"/>
      <c r="H466" s="218"/>
    </row>
    <row r="467" spans="1:8" s="178" customFormat="1" x14ac:dyDescent="0.2">
      <c r="A467" s="241"/>
      <c r="B467" s="227" t="s">
        <v>294</v>
      </c>
      <c r="C467" s="238">
        <f>C441+C460+0</f>
        <v>964400</v>
      </c>
      <c r="D467" s="238">
        <f>D441+D460+0</f>
        <v>962100</v>
      </c>
      <c r="E467" s="238">
        <f>E441+E460+0</f>
        <v>0</v>
      </c>
      <c r="F467" s="229">
        <f t="shared" si="110"/>
        <v>99.761509746992942</v>
      </c>
      <c r="G467" s="218"/>
      <c r="H467" s="218"/>
    </row>
    <row r="468" spans="1:8" s="178" customFormat="1" x14ac:dyDescent="0.2">
      <c r="A468" s="242"/>
      <c r="B468" s="202"/>
      <c r="C468" s="231"/>
      <c r="D468" s="231"/>
      <c r="E468" s="231"/>
      <c r="F468" s="232"/>
      <c r="G468" s="218"/>
      <c r="H468" s="218"/>
    </row>
    <row r="469" spans="1:8" s="178" customFormat="1" x14ac:dyDescent="0.2">
      <c r="A469" s="205"/>
      <c r="B469" s="202"/>
      <c r="C469" s="231"/>
      <c r="D469" s="231"/>
      <c r="E469" s="231"/>
      <c r="F469" s="232"/>
      <c r="G469" s="218"/>
      <c r="H469" s="218"/>
    </row>
    <row r="470" spans="1:8" s="178" customFormat="1" x14ac:dyDescent="0.2">
      <c r="A470" s="209" t="s">
        <v>322</v>
      </c>
      <c r="B470" s="222"/>
      <c r="C470" s="231"/>
      <c r="D470" s="231"/>
      <c r="E470" s="231"/>
      <c r="F470" s="232"/>
      <c r="G470" s="218"/>
      <c r="H470" s="218"/>
    </row>
    <row r="471" spans="1:8" s="178" customFormat="1" x14ac:dyDescent="0.2">
      <c r="A471" s="209" t="s">
        <v>315</v>
      </c>
      <c r="B471" s="222"/>
      <c r="C471" s="231"/>
      <c r="D471" s="231"/>
      <c r="E471" s="231"/>
      <c r="F471" s="232"/>
      <c r="G471" s="218"/>
      <c r="H471" s="218"/>
    </row>
    <row r="472" spans="1:8" s="178" customFormat="1" x14ac:dyDescent="0.2">
      <c r="A472" s="209" t="s">
        <v>323</v>
      </c>
      <c r="B472" s="222"/>
      <c r="C472" s="231"/>
      <c r="D472" s="231"/>
      <c r="E472" s="231"/>
      <c r="F472" s="232"/>
      <c r="G472" s="218"/>
      <c r="H472" s="218"/>
    </row>
    <row r="473" spans="1:8" s="178" customFormat="1" x14ac:dyDescent="0.2">
      <c r="A473" s="209" t="s">
        <v>293</v>
      </c>
      <c r="B473" s="222"/>
      <c r="C473" s="231"/>
      <c r="D473" s="231"/>
      <c r="E473" s="231"/>
      <c r="F473" s="232"/>
      <c r="G473" s="218"/>
      <c r="H473" s="218"/>
    </row>
    <row r="474" spans="1:8" s="178" customFormat="1" x14ac:dyDescent="0.2">
      <c r="A474" s="209"/>
      <c r="B474" s="211"/>
      <c r="C474" s="212"/>
      <c r="D474" s="212"/>
      <c r="E474" s="212"/>
      <c r="F474" s="213"/>
      <c r="G474" s="218"/>
      <c r="H474" s="218"/>
    </row>
    <row r="475" spans="1:8" s="178" customFormat="1" x14ac:dyDescent="0.2">
      <c r="A475" s="224">
        <v>410000</v>
      </c>
      <c r="B475" s="215" t="s">
        <v>44</v>
      </c>
      <c r="C475" s="233">
        <f>C476+C481</f>
        <v>1001900</v>
      </c>
      <c r="D475" s="233">
        <f t="shared" ref="D475" si="122">D476+D481</f>
        <v>972100.00000000023</v>
      </c>
      <c r="E475" s="233">
        <f>E476+E481</f>
        <v>0</v>
      </c>
      <c r="F475" s="217">
        <f t="shared" ref="F475:F488" si="123">D475/C475*100</f>
        <v>97.025651262601073</v>
      </c>
      <c r="G475" s="218"/>
      <c r="H475" s="218"/>
    </row>
    <row r="476" spans="1:8" s="178" customFormat="1" x14ac:dyDescent="0.2">
      <c r="A476" s="224">
        <v>411000</v>
      </c>
      <c r="B476" s="215" t="s">
        <v>45</v>
      </c>
      <c r="C476" s="233">
        <f>SUM(C477:C480)</f>
        <v>721600</v>
      </c>
      <c r="D476" s="233">
        <f t="shared" ref="D476" si="124">SUM(D477:D480)</f>
        <v>662000.00000000023</v>
      </c>
      <c r="E476" s="233">
        <f>SUM(E477:E480)</f>
        <v>0</v>
      </c>
      <c r="F476" s="217">
        <f t="shared" si="123"/>
        <v>91.74057649667408</v>
      </c>
      <c r="G476" s="218"/>
      <c r="H476" s="218"/>
    </row>
    <row r="477" spans="1:8" s="178" customFormat="1" x14ac:dyDescent="0.2">
      <c r="A477" s="209">
        <v>411100</v>
      </c>
      <c r="B477" s="210" t="s">
        <v>46</v>
      </c>
      <c r="C477" s="231">
        <f>680000+2300</f>
        <v>682300</v>
      </c>
      <c r="D477" s="220">
        <v>624500.00000000023</v>
      </c>
      <c r="E477" s="220">
        <v>0</v>
      </c>
      <c r="F477" s="221">
        <f t="shared" si="123"/>
        <v>91.528653085153195</v>
      </c>
      <c r="G477" s="218"/>
      <c r="H477" s="218"/>
    </row>
    <row r="478" spans="1:8" s="178" customFormat="1" ht="46.5" x14ac:dyDescent="0.2">
      <c r="A478" s="209">
        <v>411200</v>
      </c>
      <c r="B478" s="210" t="s">
        <v>47</v>
      </c>
      <c r="C478" s="231">
        <v>18300</v>
      </c>
      <c r="D478" s="220">
        <v>15500</v>
      </c>
      <c r="E478" s="220">
        <v>0</v>
      </c>
      <c r="F478" s="221">
        <f t="shared" si="123"/>
        <v>84.699453551912569</v>
      </c>
      <c r="G478" s="218"/>
      <c r="H478" s="218"/>
    </row>
    <row r="479" spans="1:8" s="178" customFormat="1" ht="46.5" x14ac:dyDescent="0.2">
      <c r="A479" s="209">
        <v>411300</v>
      </c>
      <c r="B479" s="210" t="s">
        <v>48</v>
      </c>
      <c r="C479" s="231">
        <v>11100</v>
      </c>
      <c r="D479" s="220">
        <v>17800</v>
      </c>
      <c r="E479" s="220">
        <v>0</v>
      </c>
      <c r="F479" s="221">
        <f t="shared" si="123"/>
        <v>160.36036036036037</v>
      </c>
      <c r="G479" s="218"/>
      <c r="H479" s="218"/>
    </row>
    <row r="480" spans="1:8" s="178" customFormat="1" x14ac:dyDescent="0.2">
      <c r="A480" s="209">
        <v>411400</v>
      </c>
      <c r="B480" s="210" t="s">
        <v>49</v>
      </c>
      <c r="C480" s="231">
        <v>9900</v>
      </c>
      <c r="D480" s="220">
        <v>4200</v>
      </c>
      <c r="E480" s="220">
        <v>0</v>
      </c>
      <c r="F480" s="221">
        <f t="shared" si="123"/>
        <v>42.424242424242422</v>
      </c>
      <c r="G480" s="218"/>
      <c r="H480" s="218"/>
    </row>
    <row r="481" spans="1:8" s="178" customFormat="1" x14ac:dyDescent="0.2">
      <c r="A481" s="224">
        <v>412000</v>
      </c>
      <c r="B481" s="222" t="s">
        <v>50</v>
      </c>
      <c r="C481" s="233">
        <f>SUM(C482:C494)</f>
        <v>280300</v>
      </c>
      <c r="D481" s="233">
        <f t="shared" ref="D481" si="125">SUM(D482:D494)</f>
        <v>310100</v>
      </c>
      <c r="E481" s="233">
        <f>SUM(E482:E494)</f>
        <v>0</v>
      </c>
      <c r="F481" s="217">
        <f t="shared" si="123"/>
        <v>110.63146628612202</v>
      </c>
      <c r="G481" s="218"/>
      <c r="H481" s="218"/>
    </row>
    <row r="482" spans="1:8" s="178" customFormat="1" x14ac:dyDescent="0.2">
      <c r="A482" s="209">
        <v>412100</v>
      </c>
      <c r="B482" s="210" t="s">
        <v>51</v>
      </c>
      <c r="C482" s="231">
        <v>3600</v>
      </c>
      <c r="D482" s="220">
        <v>2600</v>
      </c>
      <c r="E482" s="220">
        <v>0</v>
      </c>
      <c r="F482" s="221">
        <f t="shared" si="123"/>
        <v>72.222222222222214</v>
      </c>
      <c r="G482" s="218"/>
      <c r="H482" s="218"/>
    </row>
    <row r="483" spans="1:8" s="178" customFormat="1" ht="46.5" x14ac:dyDescent="0.2">
      <c r="A483" s="209">
        <v>412200</v>
      </c>
      <c r="B483" s="210" t="s">
        <v>52</v>
      </c>
      <c r="C483" s="231">
        <v>44500</v>
      </c>
      <c r="D483" s="220">
        <v>39499.999999999993</v>
      </c>
      <c r="E483" s="220">
        <v>0</v>
      </c>
      <c r="F483" s="221">
        <f t="shared" si="123"/>
        <v>88.76404494382021</v>
      </c>
      <c r="G483" s="218"/>
      <c r="H483" s="218"/>
    </row>
    <row r="484" spans="1:8" s="178" customFormat="1" x14ac:dyDescent="0.2">
      <c r="A484" s="209">
        <v>412300</v>
      </c>
      <c r="B484" s="210" t="s">
        <v>53</v>
      </c>
      <c r="C484" s="231">
        <v>8000</v>
      </c>
      <c r="D484" s="220">
        <v>8000</v>
      </c>
      <c r="E484" s="220">
        <v>0</v>
      </c>
      <c r="F484" s="221">
        <f t="shared" si="123"/>
        <v>100</v>
      </c>
      <c r="G484" s="218"/>
      <c r="H484" s="218"/>
    </row>
    <row r="485" spans="1:8" s="178" customFormat="1" x14ac:dyDescent="0.2">
      <c r="A485" s="209">
        <v>412500</v>
      </c>
      <c r="B485" s="210" t="s">
        <v>57</v>
      </c>
      <c r="C485" s="231">
        <v>7500</v>
      </c>
      <c r="D485" s="220">
        <v>7500</v>
      </c>
      <c r="E485" s="220">
        <v>0</v>
      </c>
      <c r="F485" s="221">
        <f t="shared" si="123"/>
        <v>100</v>
      </c>
      <c r="G485" s="218"/>
      <c r="H485" s="218"/>
    </row>
    <row r="486" spans="1:8" s="178" customFormat="1" x14ac:dyDescent="0.2">
      <c r="A486" s="209">
        <v>412600</v>
      </c>
      <c r="B486" s="210" t="s">
        <v>58</v>
      </c>
      <c r="C486" s="231">
        <v>9500</v>
      </c>
      <c r="D486" s="220">
        <v>8900</v>
      </c>
      <c r="E486" s="220">
        <v>0</v>
      </c>
      <c r="F486" s="221">
        <f t="shared" si="123"/>
        <v>93.684210526315795</v>
      </c>
      <c r="G486" s="218"/>
      <c r="H486" s="218"/>
    </row>
    <row r="487" spans="1:8" s="178" customFormat="1" x14ac:dyDescent="0.2">
      <c r="A487" s="209">
        <v>412700</v>
      </c>
      <c r="B487" s="210" t="s">
        <v>60</v>
      </c>
      <c r="C487" s="231">
        <v>60000</v>
      </c>
      <c r="D487" s="220">
        <v>58400</v>
      </c>
      <c r="E487" s="220">
        <v>0</v>
      </c>
      <c r="F487" s="221">
        <f t="shared" si="123"/>
        <v>97.333333333333343</v>
      </c>
      <c r="G487" s="218"/>
      <c r="H487" s="218"/>
    </row>
    <row r="488" spans="1:8" s="178" customFormat="1" x14ac:dyDescent="0.2">
      <c r="A488" s="209">
        <v>412900</v>
      </c>
      <c r="B488" s="223" t="s">
        <v>74</v>
      </c>
      <c r="C488" s="231">
        <v>1200</v>
      </c>
      <c r="D488" s="220">
        <v>1000</v>
      </c>
      <c r="E488" s="220">
        <v>0</v>
      </c>
      <c r="F488" s="221">
        <f t="shared" si="123"/>
        <v>83.333333333333343</v>
      </c>
      <c r="G488" s="218"/>
      <c r="H488" s="218"/>
    </row>
    <row r="489" spans="1:8" s="178" customFormat="1" x14ac:dyDescent="0.2">
      <c r="A489" s="209">
        <v>412900</v>
      </c>
      <c r="B489" s="223" t="s">
        <v>75</v>
      </c>
      <c r="C489" s="231">
        <v>2200</v>
      </c>
      <c r="D489" s="220">
        <v>31499.999999999993</v>
      </c>
      <c r="E489" s="220">
        <v>0</v>
      </c>
      <c r="F489" s="221"/>
      <c r="G489" s="218"/>
      <c r="H489" s="218"/>
    </row>
    <row r="490" spans="1:8" s="178" customFormat="1" x14ac:dyDescent="0.2">
      <c r="A490" s="209">
        <v>412900</v>
      </c>
      <c r="B490" s="210" t="s">
        <v>84</v>
      </c>
      <c r="C490" s="231">
        <v>140000</v>
      </c>
      <c r="D490" s="220">
        <v>149500</v>
      </c>
      <c r="E490" s="220">
        <v>0</v>
      </c>
      <c r="F490" s="221">
        <f t="shared" ref="F490:F499" si="126">D490/C490*100</f>
        <v>106.78571428571428</v>
      </c>
      <c r="G490" s="218"/>
      <c r="H490" s="218"/>
    </row>
    <row r="491" spans="1:8" s="178" customFormat="1" x14ac:dyDescent="0.2">
      <c r="A491" s="209">
        <v>412900</v>
      </c>
      <c r="B491" s="223" t="s">
        <v>76</v>
      </c>
      <c r="C491" s="231">
        <v>1300</v>
      </c>
      <c r="D491" s="220">
        <v>1300</v>
      </c>
      <c r="E491" s="220">
        <v>0</v>
      </c>
      <c r="F491" s="221">
        <f t="shared" si="126"/>
        <v>100</v>
      </c>
      <c r="G491" s="218"/>
      <c r="H491" s="218"/>
    </row>
    <row r="492" spans="1:8" s="178" customFormat="1" ht="46.5" x14ac:dyDescent="0.2">
      <c r="A492" s="209">
        <v>412900</v>
      </c>
      <c r="B492" s="223" t="s">
        <v>77</v>
      </c>
      <c r="C492" s="231">
        <v>900</v>
      </c>
      <c r="D492" s="220">
        <v>500</v>
      </c>
      <c r="E492" s="220">
        <v>0</v>
      </c>
      <c r="F492" s="221">
        <f t="shared" si="126"/>
        <v>55.555555555555557</v>
      </c>
      <c r="G492" s="218"/>
      <c r="H492" s="218"/>
    </row>
    <row r="493" spans="1:8" s="178" customFormat="1" x14ac:dyDescent="0.2">
      <c r="A493" s="209">
        <v>412900</v>
      </c>
      <c r="B493" s="223" t="s">
        <v>78</v>
      </c>
      <c r="C493" s="231">
        <v>1500</v>
      </c>
      <c r="D493" s="220">
        <v>1300</v>
      </c>
      <c r="E493" s="220">
        <v>0</v>
      </c>
      <c r="F493" s="221">
        <f t="shared" si="126"/>
        <v>86.666666666666671</v>
      </c>
      <c r="G493" s="218"/>
      <c r="H493" s="218"/>
    </row>
    <row r="494" spans="1:8" s="178" customFormat="1" x14ac:dyDescent="0.2">
      <c r="A494" s="209">
        <v>412900</v>
      </c>
      <c r="B494" s="210" t="s">
        <v>80</v>
      </c>
      <c r="C494" s="231">
        <v>100</v>
      </c>
      <c r="D494" s="220">
        <v>100</v>
      </c>
      <c r="E494" s="220">
        <v>0</v>
      </c>
      <c r="F494" s="221">
        <f t="shared" si="126"/>
        <v>100</v>
      </c>
      <c r="G494" s="218"/>
      <c r="H494" s="218"/>
    </row>
    <row r="495" spans="1:8" s="234" customFormat="1" x14ac:dyDescent="0.2">
      <c r="A495" s="224">
        <v>510000</v>
      </c>
      <c r="B495" s="222" t="s">
        <v>245</v>
      </c>
      <c r="C495" s="233">
        <f>C496+C498</f>
        <v>6000</v>
      </c>
      <c r="D495" s="233">
        <f>D496+D498</f>
        <v>5000</v>
      </c>
      <c r="E495" s="233">
        <f>E496+E498</f>
        <v>0</v>
      </c>
      <c r="F495" s="217">
        <f t="shared" si="126"/>
        <v>83.333333333333343</v>
      </c>
      <c r="G495" s="218"/>
      <c r="H495" s="218"/>
    </row>
    <row r="496" spans="1:8" s="234" customFormat="1" x14ac:dyDescent="0.2">
      <c r="A496" s="224">
        <v>511000</v>
      </c>
      <c r="B496" s="222" t="s">
        <v>246</v>
      </c>
      <c r="C496" s="233">
        <f>C497+0</f>
        <v>5000</v>
      </c>
      <c r="D496" s="233">
        <f>D497+0</f>
        <v>5000</v>
      </c>
      <c r="E496" s="233">
        <f>E497+0</f>
        <v>0</v>
      </c>
      <c r="F496" s="217">
        <f t="shared" si="126"/>
        <v>100</v>
      </c>
      <c r="G496" s="218"/>
      <c r="H496" s="218"/>
    </row>
    <row r="497" spans="1:8" s="178" customFormat="1" x14ac:dyDescent="0.2">
      <c r="A497" s="209">
        <v>511300</v>
      </c>
      <c r="B497" s="210" t="s">
        <v>249</v>
      </c>
      <c r="C497" s="231">
        <v>5000</v>
      </c>
      <c r="D497" s="220">
        <v>5000</v>
      </c>
      <c r="E497" s="220">
        <v>0</v>
      </c>
      <c r="F497" s="221">
        <f t="shared" si="126"/>
        <v>100</v>
      </c>
      <c r="G497" s="218"/>
      <c r="H497" s="218"/>
    </row>
    <row r="498" spans="1:8" s="234" customFormat="1" x14ac:dyDescent="0.2">
      <c r="A498" s="224">
        <v>516000</v>
      </c>
      <c r="B498" s="222" t="s">
        <v>257</v>
      </c>
      <c r="C498" s="233">
        <f>C499</f>
        <v>1000</v>
      </c>
      <c r="D498" s="233">
        <f t="shared" ref="D498" si="127">D499</f>
        <v>0</v>
      </c>
      <c r="E498" s="233">
        <f t="shared" ref="E498" si="128">E499</f>
        <v>0</v>
      </c>
      <c r="F498" s="217">
        <f t="shared" si="126"/>
        <v>0</v>
      </c>
      <c r="G498" s="218"/>
      <c r="H498" s="218"/>
    </row>
    <row r="499" spans="1:8" s="178" customFormat="1" x14ac:dyDescent="0.2">
      <c r="A499" s="209">
        <v>516100</v>
      </c>
      <c r="B499" s="210" t="s">
        <v>257</v>
      </c>
      <c r="C499" s="231">
        <v>1000</v>
      </c>
      <c r="D499" s="220">
        <v>0</v>
      </c>
      <c r="E499" s="220">
        <v>0</v>
      </c>
      <c r="F499" s="221">
        <f t="shared" si="126"/>
        <v>0</v>
      </c>
      <c r="G499" s="218"/>
      <c r="H499" s="218"/>
    </row>
    <row r="500" spans="1:8" s="234" customFormat="1" x14ac:dyDescent="0.2">
      <c r="A500" s="224">
        <v>630000</v>
      </c>
      <c r="B500" s="222" t="s">
        <v>277</v>
      </c>
      <c r="C500" s="233">
        <f>0+C501</f>
        <v>1300</v>
      </c>
      <c r="D500" s="233">
        <f>0+D501</f>
        <v>23000</v>
      </c>
      <c r="E500" s="233">
        <f>0+E501</f>
        <v>0</v>
      </c>
      <c r="F500" s="217"/>
      <c r="G500" s="218"/>
      <c r="H500" s="218"/>
    </row>
    <row r="501" spans="1:8" s="234" customFormat="1" x14ac:dyDescent="0.2">
      <c r="A501" s="224">
        <v>638000</v>
      </c>
      <c r="B501" s="222" t="s">
        <v>284</v>
      </c>
      <c r="C501" s="233">
        <f>C502</f>
        <v>1300</v>
      </c>
      <c r="D501" s="233">
        <f t="shared" ref="D501" si="129">D502</f>
        <v>23000</v>
      </c>
      <c r="E501" s="233">
        <f t="shared" ref="E501" si="130">E502</f>
        <v>0</v>
      </c>
      <c r="F501" s="217"/>
      <c r="G501" s="218"/>
      <c r="H501" s="218"/>
    </row>
    <row r="502" spans="1:8" s="178" customFormat="1" x14ac:dyDescent="0.2">
      <c r="A502" s="209">
        <v>638100</v>
      </c>
      <c r="B502" s="210" t="s">
        <v>285</v>
      </c>
      <c r="C502" s="231">
        <v>1300</v>
      </c>
      <c r="D502" s="220">
        <v>23000</v>
      </c>
      <c r="E502" s="220">
        <v>0</v>
      </c>
      <c r="F502" s="221"/>
      <c r="G502" s="218"/>
      <c r="H502" s="218"/>
    </row>
    <row r="503" spans="1:8" s="178" customFormat="1" x14ac:dyDescent="0.2">
      <c r="A503" s="241"/>
      <c r="B503" s="227" t="s">
        <v>294</v>
      </c>
      <c r="C503" s="238">
        <f>C475+C495+0+C500</f>
        <v>1009200</v>
      </c>
      <c r="D503" s="238">
        <f>D475+D495+0+D500</f>
        <v>1000100.0000000002</v>
      </c>
      <c r="E503" s="238">
        <f>E475+E495+0+E500</f>
        <v>0</v>
      </c>
      <c r="F503" s="229">
        <f>D503/C503*100</f>
        <v>99.098295679746357</v>
      </c>
      <c r="G503" s="218"/>
      <c r="H503" s="218"/>
    </row>
    <row r="504" spans="1:8" s="178" customFormat="1" x14ac:dyDescent="0.2">
      <c r="A504" s="242"/>
      <c r="B504" s="202"/>
      <c r="C504" s="212"/>
      <c r="D504" s="212"/>
      <c r="E504" s="212"/>
      <c r="F504" s="213"/>
      <c r="G504" s="218"/>
      <c r="H504" s="218"/>
    </row>
    <row r="505" spans="1:8" s="178" customFormat="1" x14ac:dyDescent="0.2">
      <c r="A505" s="205"/>
      <c r="B505" s="202"/>
      <c r="C505" s="231"/>
      <c r="D505" s="231"/>
      <c r="E505" s="231"/>
      <c r="F505" s="232"/>
      <c r="G505" s="218"/>
      <c r="H505" s="218"/>
    </row>
    <row r="506" spans="1:8" s="178" customFormat="1" x14ac:dyDescent="0.2">
      <c r="A506" s="209" t="s">
        <v>324</v>
      </c>
      <c r="B506" s="222"/>
      <c r="C506" s="231"/>
      <c r="D506" s="231"/>
      <c r="E506" s="231"/>
      <c r="F506" s="232"/>
      <c r="G506" s="218"/>
      <c r="H506" s="218"/>
    </row>
    <row r="507" spans="1:8" s="178" customFormat="1" x14ac:dyDescent="0.2">
      <c r="A507" s="209" t="s">
        <v>315</v>
      </c>
      <c r="B507" s="222"/>
      <c r="C507" s="231"/>
      <c r="D507" s="231"/>
      <c r="E507" s="231"/>
      <c r="F507" s="232"/>
      <c r="G507" s="218"/>
      <c r="H507" s="218"/>
    </row>
    <row r="508" spans="1:8" s="178" customFormat="1" x14ac:dyDescent="0.2">
      <c r="A508" s="209" t="s">
        <v>325</v>
      </c>
      <c r="B508" s="222"/>
      <c r="C508" s="231"/>
      <c r="D508" s="231"/>
      <c r="E508" s="231"/>
      <c r="F508" s="232"/>
      <c r="G508" s="218"/>
      <c r="H508" s="218"/>
    </row>
    <row r="509" spans="1:8" s="178" customFormat="1" x14ac:dyDescent="0.2">
      <c r="A509" s="209" t="s">
        <v>293</v>
      </c>
      <c r="B509" s="222"/>
      <c r="C509" s="231"/>
      <c r="D509" s="231"/>
      <c r="E509" s="231"/>
      <c r="F509" s="232"/>
      <c r="G509" s="218"/>
      <c r="H509" s="218"/>
    </row>
    <row r="510" spans="1:8" s="178" customFormat="1" x14ac:dyDescent="0.2">
      <c r="A510" s="209"/>
      <c r="B510" s="211"/>
      <c r="C510" s="212"/>
      <c r="D510" s="212"/>
      <c r="E510" s="212"/>
      <c r="F510" s="213"/>
      <c r="G510" s="218"/>
      <c r="H510" s="218"/>
    </row>
    <row r="511" spans="1:8" s="178" customFormat="1" x14ac:dyDescent="0.2">
      <c r="A511" s="224">
        <v>410000</v>
      </c>
      <c r="B511" s="215" t="s">
        <v>44</v>
      </c>
      <c r="C511" s="233">
        <f>C512+C517</f>
        <v>385400</v>
      </c>
      <c r="D511" s="233">
        <f t="shared" ref="D511" si="131">D512+D517</f>
        <v>378199.99999999994</v>
      </c>
      <c r="E511" s="233">
        <f>E512+E517</f>
        <v>0</v>
      </c>
      <c r="F511" s="217">
        <f t="shared" ref="F511:F521" si="132">D511/C511*100</f>
        <v>98.131811105345079</v>
      </c>
      <c r="G511" s="218"/>
      <c r="H511" s="218"/>
    </row>
    <row r="512" spans="1:8" s="178" customFormat="1" x14ac:dyDescent="0.2">
      <c r="A512" s="224">
        <v>411000</v>
      </c>
      <c r="B512" s="215" t="s">
        <v>45</v>
      </c>
      <c r="C512" s="233">
        <f>SUM(C513:C516)</f>
        <v>349700</v>
      </c>
      <c r="D512" s="233">
        <f t="shared" ref="D512" si="133">SUM(D513:D516)</f>
        <v>340599.99999999994</v>
      </c>
      <c r="E512" s="233">
        <f>SUM(E513:E516)</f>
        <v>0</v>
      </c>
      <c r="F512" s="217">
        <f t="shared" si="132"/>
        <v>97.397769516728602</v>
      </c>
      <c r="G512" s="218"/>
      <c r="H512" s="218"/>
    </row>
    <row r="513" spans="1:8" s="178" customFormat="1" x14ac:dyDescent="0.2">
      <c r="A513" s="209">
        <v>411100</v>
      </c>
      <c r="B513" s="210" t="s">
        <v>46</v>
      </c>
      <c r="C513" s="231">
        <v>335000</v>
      </c>
      <c r="D513" s="220">
        <v>322099.99999999994</v>
      </c>
      <c r="E513" s="220">
        <v>0</v>
      </c>
      <c r="F513" s="221">
        <f t="shared" si="132"/>
        <v>96.149253731343265</v>
      </c>
      <c r="G513" s="218"/>
      <c r="H513" s="218"/>
    </row>
    <row r="514" spans="1:8" s="178" customFormat="1" ht="46.5" x14ac:dyDescent="0.2">
      <c r="A514" s="209">
        <v>411200</v>
      </c>
      <c r="B514" s="210" t="s">
        <v>47</v>
      </c>
      <c r="C514" s="231">
        <v>6200</v>
      </c>
      <c r="D514" s="220">
        <v>5800</v>
      </c>
      <c r="E514" s="220">
        <v>0</v>
      </c>
      <c r="F514" s="221">
        <f t="shared" si="132"/>
        <v>93.548387096774192</v>
      </c>
      <c r="G514" s="218"/>
      <c r="H514" s="218"/>
    </row>
    <row r="515" spans="1:8" s="178" customFormat="1" ht="46.5" x14ac:dyDescent="0.2">
      <c r="A515" s="209">
        <v>411300</v>
      </c>
      <c r="B515" s="210" t="s">
        <v>48</v>
      </c>
      <c r="C515" s="231">
        <v>5000</v>
      </c>
      <c r="D515" s="220">
        <v>9499.9999999999982</v>
      </c>
      <c r="E515" s="220">
        <v>0</v>
      </c>
      <c r="F515" s="221">
        <f t="shared" si="132"/>
        <v>189.99999999999997</v>
      </c>
      <c r="G515" s="218"/>
      <c r="H515" s="218"/>
    </row>
    <row r="516" spans="1:8" s="178" customFormat="1" x14ac:dyDescent="0.2">
      <c r="A516" s="209">
        <v>411400</v>
      </c>
      <c r="B516" s="210" t="s">
        <v>49</v>
      </c>
      <c r="C516" s="231">
        <v>3500</v>
      </c>
      <c r="D516" s="220">
        <v>3200</v>
      </c>
      <c r="E516" s="220">
        <v>0</v>
      </c>
      <c r="F516" s="221">
        <f t="shared" si="132"/>
        <v>91.428571428571431</v>
      </c>
      <c r="G516" s="218"/>
      <c r="H516" s="218"/>
    </row>
    <row r="517" spans="1:8" s="178" customFormat="1" x14ac:dyDescent="0.2">
      <c r="A517" s="224">
        <v>412000</v>
      </c>
      <c r="B517" s="222" t="s">
        <v>50</v>
      </c>
      <c r="C517" s="233">
        <f>SUM(C518:C523)</f>
        <v>35700</v>
      </c>
      <c r="D517" s="233">
        <f>SUM(D518:D523)</f>
        <v>37600</v>
      </c>
      <c r="E517" s="233">
        <f>SUM(E518:E523)</f>
        <v>0</v>
      </c>
      <c r="F517" s="217">
        <f t="shared" si="132"/>
        <v>105.32212885154063</v>
      </c>
      <c r="G517" s="218"/>
      <c r="H517" s="218"/>
    </row>
    <row r="518" spans="1:8" s="178" customFormat="1" ht="46.5" x14ac:dyDescent="0.2">
      <c r="A518" s="209">
        <v>412200</v>
      </c>
      <c r="B518" s="210" t="s">
        <v>52</v>
      </c>
      <c r="C518" s="231">
        <v>13500</v>
      </c>
      <c r="D518" s="220">
        <v>15500</v>
      </c>
      <c r="E518" s="220">
        <v>0</v>
      </c>
      <c r="F518" s="221">
        <f t="shared" si="132"/>
        <v>114.81481481481481</v>
      </c>
      <c r="G518" s="218"/>
      <c r="H518" s="218"/>
    </row>
    <row r="519" spans="1:8" s="178" customFormat="1" x14ac:dyDescent="0.2">
      <c r="A519" s="209">
        <v>412300</v>
      </c>
      <c r="B519" s="210" t="s">
        <v>53</v>
      </c>
      <c r="C519" s="231">
        <v>3500</v>
      </c>
      <c r="D519" s="220">
        <v>3500</v>
      </c>
      <c r="E519" s="220">
        <v>0</v>
      </c>
      <c r="F519" s="221">
        <f t="shared" si="132"/>
        <v>100</v>
      </c>
      <c r="G519" s="218"/>
      <c r="H519" s="218"/>
    </row>
    <row r="520" spans="1:8" s="178" customFormat="1" x14ac:dyDescent="0.2">
      <c r="A520" s="209">
        <v>412700</v>
      </c>
      <c r="B520" s="210" t="s">
        <v>60</v>
      </c>
      <c r="C520" s="231">
        <v>2800</v>
      </c>
      <c r="D520" s="220">
        <v>2800</v>
      </c>
      <c r="E520" s="220">
        <v>0</v>
      </c>
      <c r="F520" s="221">
        <f t="shared" si="132"/>
        <v>100</v>
      </c>
      <c r="G520" s="218"/>
      <c r="H520" s="218"/>
    </row>
    <row r="521" spans="1:8" s="178" customFormat="1" x14ac:dyDescent="0.2">
      <c r="A521" s="209">
        <v>412900</v>
      </c>
      <c r="B521" s="223" t="s">
        <v>75</v>
      </c>
      <c r="C521" s="231">
        <v>15900</v>
      </c>
      <c r="D521" s="220">
        <v>14900</v>
      </c>
      <c r="E521" s="220">
        <v>0</v>
      </c>
      <c r="F521" s="221">
        <f t="shared" si="132"/>
        <v>93.710691823899367</v>
      </c>
      <c r="G521" s="218"/>
      <c r="H521" s="218"/>
    </row>
    <row r="522" spans="1:8" s="178" customFormat="1" x14ac:dyDescent="0.2">
      <c r="A522" s="209">
        <v>412900</v>
      </c>
      <c r="B522" s="223" t="s">
        <v>78</v>
      </c>
      <c r="C522" s="231">
        <v>0</v>
      </c>
      <c r="D522" s="220">
        <v>700</v>
      </c>
      <c r="E522" s="220">
        <v>0</v>
      </c>
      <c r="F522" s="217">
        <v>0</v>
      </c>
      <c r="G522" s="218"/>
      <c r="H522" s="218"/>
    </row>
    <row r="523" spans="1:8" s="178" customFormat="1" x14ac:dyDescent="0.2">
      <c r="A523" s="209">
        <v>412900</v>
      </c>
      <c r="B523" s="223" t="s">
        <v>714</v>
      </c>
      <c r="C523" s="231">
        <v>0</v>
      </c>
      <c r="D523" s="220">
        <v>200</v>
      </c>
      <c r="E523" s="220">
        <v>0</v>
      </c>
      <c r="F523" s="217">
        <v>0</v>
      </c>
      <c r="G523" s="218"/>
      <c r="H523" s="218"/>
    </row>
    <row r="524" spans="1:8" s="234" customFormat="1" x14ac:dyDescent="0.2">
      <c r="A524" s="224">
        <v>510000</v>
      </c>
      <c r="B524" s="222" t="s">
        <v>245</v>
      </c>
      <c r="C524" s="233">
        <f>C525</f>
        <v>0</v>
      </c>
      <c r="D524" s="233">
        <f t="shared" ref="D524:D525" si="134">D525</f>
        <v>2800</v>
      </c>
      <c r="E524" s="233">
        <f t="shared" ref="E524:E525" si="135">E525</f>
        <v>0</v>
      </c>
      <c r="F524" s="217">
        <v>0</v>
      </c>
      <c r="G524" s="218"/>
      <c r="H524" s="218"/>
    </row>
    <row r="525" spans="1:8" s="234" customFormat="1" x14ac:dyDescent="0.2">
      <c r="A525" s="224">
        <v>511000</v>
      </c>
      <c r="B525" s="222" t="s">
        <v>246</v>
      </c>
      <c r="C525" s="233">
        <f>C526</f>
        <v>0</v>
      </c>
      <c r="D525" s="233">
        <f t="shared" si="134"/>
        <v>2800</v>
      </c>
      <c r="E525" s="233">
        <f t="shared" si="135"/>
        <v>0</v>
      </c>
      <c r="F525" s="217">
        <v>0</v>
      </c>
      <c r="G525" s="218"/>
      <c r="H525" s="218"/>
    </row>
    <row r="526" spans="1:8" s="178" customFormat="1" x14ac:dyDescent="0.2">
      <c r="A526" s="209">
        <v>511300</v>
      </c>
      <c r="B526" s="210" t="s">
        <v>249</v>
      </c>
      <c r="C526" s="231">
        <v>0</v>
      </c>
      <c r="D526" s="220">
        <v>2800</v>
      </c>
      <c r="E526" s="220">
        <v>0</v>
      </c>
      <c r="F526" s="217">
        <v>0</v>
      </c>
      <c r="G526" s="218"/>
      <c r="H526" s="218"/>
    </row>
    <row r="527" spans="1:8" s="234" customFormat="1" x14ac:dyDescent="0.2">
      <c r="A527" s="224">
        <v>630000</v>
      </c>
      <c r="B527" s="222" t="s">
        <v>277</v>
      </c>
      <c r="C527" s="233">
        <f>C528+0</f>
        <v>20000</v>
      </c>
      <c r="D527" s="233">
        <f>D528+0</f>
        <v>19100</v>
      </c>
      <c r="E527" s="233">
        <f>E528+0</f>
        <v>0</v>
      </c>
      <c r="F527" s="217">
        <f>D527/C527*100</f>
        <v>95.5</v>
      </c>
      <c r="G527" s="218"/>
      <c r="H527" s="218"/>
    </row>
    <row r="528" spans="1:8" s="234" customFormat="1" x14ac:dyDescent="0.2">
      <c r="A528" s="224">
        <v>638000</v>
      </c>
      <c r="B528" s="222" t="s">
        <v>284</v>
      </c>
      <c r="C528" s="233">
        <f>C529</f>
        <v>20000</v>
      </c>
      <c r="D528" s="233">
        <f t="shared" ref="D528" si="136">D529</f>
        <v>19100</v>
      </c>
      <c r="E528" s="233">
        <f t="shared" ref="E528" si="137">E529</f>
        <v>0</v>
      </c>
      <c r="F528" s="217">
        <f>D528/C528*100</f>
        <v>95.5</v>
      </c>
      <c r="G528" s="218"/>
      <c r="H528" s="218"/>
    </row>
    <row r="529" spans="1:8" s="178" customFormat="1" x14ac:dyDescent="0.2">
      <c r="A529" s="209">
        <v>638100</v>
      </c>
      <c r="B529" s="210" t="s">
        <v>285</v>
      </c>
      <c r="C529" s="231">
        <v>20000</v>
      </c>
      <c r="D529" s="220">
        <v>19100</v>
      </c>
      <c r="E529" s="220">
        <v>0</v>
      </c>
      <c r="F529" s="221">
        <f>D529/C529*100</f>
        <v>95.5</v>
      </c>
      <c r="G529" s="218"/>
      <c r="H529" s="218"/>
    </row>
    <row r="530" spans="1:8" s="178" customFormat="1" x14ac:dyDescent="0.2">
      <c r="A530" s="241"/>
      <c r="B530" s="227" t="s">
        <v>294</v>
      </c>
      <c r="C530" s="238">
        <f>C511+C524+C527</f>
        <v>405400</v>
      </c>
      <c r="D530" s="238">
        <f>D511+D524+D527</f>
        <v>400099.99999999994</v>
      </c>
      <c r="E530" s="238">
        <f>E511+E524+E527</f>
        <v>0</v>
      </c>
      <c r="F530" s="229">
        <f>D530/C530*100</f>
        <v>98.692649235323131</v>
      </c>
      <c r="G530" s="218"/>
      <c r="H530" s="218"/>
    </row>
    <row r="531" spans="1:8" s="178" customFormat="1" x14ac:dyDescent="0.2">
      <c r="A531" s="242"/>
      <c r="B531" s="202"/>
      <c r="C531" s="212"/>
      <c r="D531" s="212"/>
      <c r="E531" s="212"/>
      <c r="F531" s="213"/>
      <c r="G531" s="218"/>
      <c r="H531" s="218"/>
    </row>
    <row r="532" spans="1:8" s="178" customFormat="1" x14ac:dyDescent="0.2">
      <c r="A532" s="205"/>
      <c r="B532" s="202"/>
      <c r="C532" s="231"/>
      <c r="D532" s="231"/>
      <c r="E532" s="231"/>
      <c r="F532" s="232"/>
      <c r="G532" s="218"/>
      <c r="H532" s="218"/>
    </row>
    <row r="533" spans="1:8" s="178" customFormat="1" x14ac:dyDescent="0.2">
      <c r="A533" s="209" t="s">
        <v>326</v>
      </c>
      <c r="B533" s="222"/>
      <c r="C533" s="231"/>
      <c r="D533" s="231"/>
      <c r="E533" s="231"/>
      <c r="F533" s="232"/>
      <c r="G533" s="218"/>
      <c r="H533" s="218"/>
    </row>
    <row r="534" spans="1:8" s="178" customFormat="1" x14ac:dyDescent="0.2">
      <c r="A534" s="209" t="s">
        <v>315</v>
      </c>
      <c r="B534" s="222"/>
      <c r="C534" s="231"/>
      <c r="D534" s="231"/>
      <c r="E534" s="231"/>
      <c r="F534" s="232"/>
      <c r="G534" s="218"/>
      <c r="H534" s="218"/>
    </row>
    <row r="535" spans="1:8" s="178" customFormat="1" x14ac:dyDescent="0.2">
      <c r="A535" s="209" t="s">
        <v>327</v>
      </c>
      <c r="B535" s="222"/>
      <c r="C535" s="231"/>
      <c r="D535" s="231"/>
      <c r="E535" s="231"/>
      <c r="F535" s="232"/>
      <c r="G535" s="218"/>
      <c r="H535" s="218"/>
    </row>
    <row r="536" spans="1:8" s="178" customFormat="1" x14ac:dyDescent="0.2">
      <c r="A536" s="209" t="s">
        <v>293</v>
      </c>
      <c r="B536" s="222"/>
      <c r="C536" s="231"/>
      <c r="D536" s="231"/>
      <c r="E536" s="231"/>
      <c r="F536" s="232"/>
      <c r="G536" s="218"/>
      <c r="H536" s="218"/>
    </row>
    <row r="537" spans="1:8" s="178" customFormat="1" x14ac:dyDescent="0.2">
      <c r="A537" s="209"/>
      <c r="B537" s="211"/>
      <c r="C537" s="212"/>
      <c r="D537" s="212"/>
      <c r="E537" s="212"/>
      <c r="F537" s="213"/>
      <c r="G537" s="218"/>
      <c r="H537" s="218"/>
    </row>
    <row r="538" spans="1:8" s="178" customFormat="1" x14ac:dyDescent="0.2">
      <c r="A538" s="224">
        <v>410000</v>
      </c>
      <c r="B538" s="215" t="s">
        <v>44</v>
      </c>
      <c r="C538" s="233">
        <f>C539+C544+0</f>
        <v>618900</v>
      </c>
      <c r="D538" s="233">
        <f>D539+D544+0</f>
        <v>610900</v>
      </c>
      <c r="E538" s="233">
        <f>E539+E544+0</f>
        <v>0</v>
      </c>
      <c r="F538" s="217">
        <f>D538/C538*100</f>
        <v>98.707384068508645</v>
      </c>
      <c r="G538" s="218"/>
      <c r="H538" s="218"/>
    </row>
    <row r="539" spans="1:8" s="178" customFormat="1" x14ac:dyDescent="0.2">
      <c r="A539" s="224">
        <v>411000</v>
      </c>
      <c r="B539" s="215" t="s">
        <v>45</v>
      </c>
      <c r="C539" s="233">
        <f>SUM(C540:C543)</f>
        <v>553000</v>
      </c>
      <c r="D539" s="233">
        <f t="shared" ref="D539" si="138">SUM(D540:D543)</f>
        <v>545300</v>
      </c>
      <c r="E539" s="233">
        <f>SUM(E540:E543)</f>
        <v>0</v>
      </c>
      <c r="F539" s="217">
        <f>D539/C539*100</f>
        <v>98.607594936708864</v>
      </c>
      <c r="G539" s="218"/>
      <c r="H539" s="218"/>
    </row>
    <row r="540" spans="1:8" s="178" customFormat="1" x14ac:dyDescent="0.2">
      <c r="A540" s="209">
        <v>411100</v>
      </c>
      <c r="B540" s="210" t="s">
        <v>46</v>
      </c>
      <c r="C540" s="231">
        <v>525000</v>
      </c>
      <c r="D540" s="220">
        <v>488500</v>
      </c>
      <c r="E540" s="220">
        <v>0</v>
      </c>
      <c r="F540" s="221">
        <f>D540/C540*100</f>
        <v>93.047619047619051</v>
      </c>
      <c r="G540" s="218"/>
      <c r="H540" s="218"/>
    </row>
    <row r="541" spans="1:8" s="178" customFormat="1" ht="46.5" x14ac:dyDescent="0.2">
      <c r="A541" s="209">
        <v>411200</v>
      </c>
      <c r="B541" s="210" t="s">
        <v>47</v>
      </c>
      <c r="C541" s="231">
        <v>17000</v>
      </c>
      <c r="D541" s="220">
        <v>15400</v>
      </c>
      <c r="E541" s="220">
        <v>0</v>
      </c>
      <c r="F541" s="221">
        <f>D541/C541*100</f>
        <v>90.588235294117652</v>
      </c>
      <c r="G541" s="218"/>
      <c r="H541" s="218"/>
    </row>
    <row r="542" spans="1:8" s="178" customFormat="1" ht="46.5" x14ac:dyDescent="0.2">
      <c r="A542" s="209">
        <v>411300</v>
      </c>
      <c r="B542" s="210" t="s">
        <v>48</v>
      </c>
      <c r="C542" s="231">
        <v>4000</v>
      </c>
      <c r="D542" s="220">
        <v>34400</v>
      </c>
      <c r="E542" s="220">
        <v>0</v>
      </c>
      <c r="F542" s="221"/>
      <c r="G542" s="218"/>
      <c r="H542" s="218"/>
    </row>
    <row r="543" spans="1:8" s="178" customFormat="1" x14ac:dyDescent="0.2">
      <c r="A543" s="209">
        <v>411400</v>
      </c>
      <c r="B543" s="210" t="s">
        <v>49</v>
      </c>
      <c r="C543" s="231">
        <v>7000</v>
      </c>
      <c r="D543" s="220">
        <v>7000</v>
      </c>
      <c r="E543" s="220">
        <v>0</v>
      </c>
      <c r="F543" s="221">
        <f t="shared" ref="F543:F549" si="139">D543/C543*100</f>
        <v>100</v>
      </c>
      <c r="G543" s="218"/>
      <c r="H543" s="218"/>
    </row>
    <row r="544" spans="1:8" s="178" customFormat="1" x14ac:dyDescent="0.2">
      <c r="A544" s="224">
        <v>412000</v>
      </c>
      <c r="B544" s="222" t="s">
        <v>50</v>
      </c>
      <c r="C544" s="233">
        <f>SUM(C545:C554)</f>
        <v>65900</v>
      </c>
      <c r="D544" s="233">
        <f>SUM(D545:D554)</f>
        <v>65600.000000000058</v>
      </c>
      <c r="E544" s="233">
        <f>SUM(E545:E554)</f>
        <v>0</v>
      </c>
      <c r="F544" s="217">
        <f t="shared" si="139"/>
        <v>99.544764795144246</v>
      </c>
      <c r="G544" s="218"/>
      <c r="H544" s="218"/>
    </row>
    <row r="545" spans="1:8" s="178" customFormat="1" ht="46.5" x14ac:dyDescent="0.2">
      <c r="A545" s="209">
        <v>412200</v>
      </c>
      <c r="B545" s="210" t="s">
        <v>52</v>
      </c>
      <c r="C545" s="231">
        <v>6200</v>
      </c>
      <c r="D545" s="220">
        <v>5499.9999999999991</v>
      </c>
      <c r="E545" s="220">
        <v>0</v>
      </c>
      <c r="F545" s="221">
        <f t="shared" si="139"/>
        <v>88.709677419354833</v>
      </c>
      <c r="G545" s="218"/>
      <c r="H545" s="218"/>
    </row>
    <row r="546" spans="1:8" s="178" customFormat="1" x14ac:dyDescent="0.2">
      <c r="A546" s="209">
        <v>412300</v>
      </c>
      <c r="B546" s="210" t="s">
        <v>53</v>
      </c>
      <c r="C546" s="231">
        <v>4500</v>
      </c>
      <c r="D546" s="220">
        <v>5500</v>
      </c>
      <c r="E546" s="220">
        <v>0</v>
      </c>
      <c r="F546" s="221">
        <f t="shared" si="139"/>
        <v>122.22222222222223</v>
      </c>
      <c r="G546" s="218"/>
      <c r="H546" s="218"/>
    </row>
    <row r="547" spans="1:8" s="178" customFormat="1" x14ac:dyDescent="0.2">
      <c r="A547" s="209">
        <v>412500</v>
      </c>
      <c r="B547" s="210" t="s">
        <v>57</v>
      </c>
      <c r="C547" s="231">
        <v>5500</v>
      </c>
      <c r="D547" s="220">
        <v>11600.000000000007</v>
      </c>
      <c r="E547" s="220">
        <v>0</v>
      </c>
      <c r="F547" s="221">
        <f t="shared" si="139"/>
        <v>210.90909090909102</v>
      </c>
      <c r="G547" s="218"/>
      <c r="H547" s="218"/>
    </row>
    <row r="548" spans="1:8" s="178" customFormat="1" x14ac:dyDescent="0.2">
      <c r="A548" s="209">
        <v>412600</v>
      </c>
      <c r="B548" s="210" t="s">
        <v>58</v>
      </c>
      <c r="C548" s="231">
        <v>20000</v>
      </c>
      <c r="D548" s="220">
        <v>13200.000000000002</v>
      </c>
      <c r="E548" s="220">
        <v>0</v>
      </c>
      <c r="F548" s="221">
        <f t="shared" si="139"/>
        <v>66.000000000000014</v>
      </c>
      <c r="G548" s="218"/>
      <c r="H548" s="218"/>
    </row>
    <row r="549" spans="1:8" s="178" customFormat="1" x14ac:dyDescent="0.2">
      <c r="A549" s="209">
        <v>412700</v>
      </c>
      <c r="B549" s="210" t="s">
        <v>60</v>
      </c>
      <c r="C549" s="231">
        <v>12000</v>
      </c>
      <c r="D549" s="220">
        <v>8600</v>
      </c>
      <c r="E549" s="220">
        <v>0</v>
      </c>
      <c r="F549" s="221">
        <f t="shared" si="139"/>
        <v>71.666666666666671</v>
      </c>
      <c r="G549" s="218"/>
      <c r="H549" s="218"/>
    </row>
    <row r="550" spans="1:8" s="178" customFormat="1" x14ac:dyDescent="0.2">
      <c r="A550" s="209">
        <v>412900</v>
      </c>
      <c r="B550" s="223" t="s">
        <v>74</v>
      </c>
      <c r="C550" s="231">
        <v>200</v>
      </c>
      <c r="D550" s="220">
        <v>1499.9999999999995</v>
      </c>
      <c r="E550" s="220">
        <v>0</v>
      </c>
      <c r="F550" s="221"/>
      <c r="G550" s="218"/>
      <c r="H550" s="218"/>
    </row>
    <row r="551" spans="1:8" s="178" customFormat="1" x14ac:dyDescent="0.2">
      <c r="A551" s="209">
        <v>412900</v>
      </c>
      <c r="B551" s="223" t="s">
        <v>75</v>
      </c>
      <c r="C551" s="231">
        <v>15000</v>
      </c>
      <c r="D551" s="220">
        <v>13000.000000000049</v>
      </c>
      <c r="E551" s="220">
        <v>0</v>
      </c>
      <c r="F551" s="221">
        <f>D551/C551*100</f>
        <v>86.666666666666998</v>
      </c>
      <c r="G551" s="218"/>
      <c r="H551" s="218"/>
    </row>
    <row r="552" spans="1:8" s="178" customFormat="1" x14ac:dyDescent="0.2">
      <c r="A552" s="209">
        <v>412900</v>
      </c>
      <c r="B552" s="223" t="s">
        <v>76</v>
      </c>
      <c r="C552" s="231">
        <v>900</v>
      </c>
      <c r="D552" s="220">
        <v>5100</v>
      </c>
      <c r="E552" s="220">
        <v>0</v>
      </c>
      <c r="F552" s="221"/>
      <c r="G552" s="218"/>
      <c r="H552" s="218"/>
    </row>
    <row r="553" spans="1:8" s="178" customFormat="1" ht="46.5" x14ac:dyDescent="0.2">
      <c r="A553" s="209">
        <v>412900</v>
      </c>
      <c r="B553" s="223" t="s">
        <v>77</v>
      </c>
      <c r="C553" s="231">
        <v>500</v>
      </c>
      <c r="D553" s="220">
        <v>500</v>
      </c>
      <c r="E553" s="220">
        <v>0</v>
      </c>
      <c r="F553" s="221">
        <f>D553/C553*100</f>
        <v>100</v>
      </c>
      <c r="G553" s="218"/>
      <c r="H553" s="218"/>
    </row>
    <row r="554" spans="1:8" s="178" customFormat="1" x14ac:dyDescent="0.2">
      <c r="A554" s="209">
        <v>412900</v>
      </c>
      <c r="B554" s="223" t="s">
        <v>78</v>
      </c>
      <c r="C554" s="231">
        <v>1100</v>
      </c>
      <c r="D554" s="220">
        <v>1100</v>
      </c>
      <c r="E554" s="220">
        <v>0</v>
      </c>
      <c r="F554" s="221">
        <f>D554/C554*100</f>
        <v>100</v>
      </c>
      <c r="G554" s="218"/>
      <c r="H554" s="218"/>
    </row>
    <row r="555" spans="1:8" s="178" customFormat="1" x14ac:dyDescent="0.2">
      <c r="A555" s="224">
        <v>510000</v>
      </c>
      <c r="B555" s="222" t="s">
        <v>245</v>
      </c>
      <c r="C555" s="233">
        <f>C556+C558</f>
        <v>1500</v>
      </c>
      <c r="D555" s="233">
        <f t="shared" ref="D555" si="140">D556+D558</f>
        <v>2100</v>
      </c>
      <c r="E555" s="233">
        <f>E556+E558</f>
        <v>0</v>
      </c>
      <c r="F555" s="217">
        <f>D555/C555*100</f>
        <v>140</v>
      </c>
      <c r="G555" s="218"/>
      <c r="H555" s="218"/>
    </row>
    <row r="556" spans="1:8" s="178" customFormat="1" x14ac:dyDescent="0.2">
      <c r="A556" s="224">
        <v>511000</v>
      </c>
      <c r="B556" s="222" t="s">
        <v>246</v>
      </c>
      <c r="C556" s="233">
        <f>SUM(C557:C557)</f>
        <v>0</v>
      </c>
      <c r="D556" s="233">
        <f t="shared" ref="D556" si="141">SUM(D557:D557)</f>
        <v>900</v>
      </c>
      <c r="E556" s="233">
        <f t="shared" ref="E556" si="142">SUM(E557:E557)</f>
        <v>0</v>
      </c>
      <c r="F556" s="217">
        <v>0</v>
      </c>
      <c r="G556" s="218"/>
      <c r="H556" s="218"/>
    </row>
    <row r="557" spans="1:8" s="178" customFormat="1" x14ac:dyDescent="0.2">
      <c r="A557" s="209">
        <v>511300</v>
      </c>
      <c r="B557" s="210" t="s">
        <v>249</v>
      </c>
      <c r="C557" s="231">
        <v>0</v>
      </c>
      <c r="D557" s="220">
        <v>900</v>
      </c>
      <c r="E557" s="220">
        <v>0</v>
      </c>
      <c r="F557" s="217">
        <v>0</v>
      </c>
      <c r="G557" s="218"/>
      <c r="H557" s="218"/>
    </row>
    <row r="558" spans="1:8" s="178" customFormat="1" x14ac:dyDescent="0.2">
      <c r="A558" s="224">
        <v>516000</v>
      </c>
      <c r="B558" s="222" t="s">
        <v>257</v>
      </c>
      <c r="C558" s="233">
        <f>C559</f>
        <v>1500</v>
      </c>
      <c r="D558" s="233">
        <f t="shared" ref="D558" si="143">D559</f>
        <v>1200</v>
      </c>
      <c r="E558" s="233">
        <f t="shared" ref="E558" si="144">E559</f>
        <v>0</v>
      </c>
      <c r="F558" s="217">
        <f>D558/C558*100</f>
        <v>80</v>
      </c>
      <c r="G558" s="218"/>
      <c r="H558" s="218"/>
    </row>
    <row r="559" spans="1:8" s="178" customFormat="1" x14ac:dyDescent="0.2">
      <c r="A559" s="209">
        <v>516100</v>
      </c>
      <c r="B559" s="210" t="s">
        <v>257</v>
      </c>
      <c r="C559" s="231">
        <v>1500</v>
      </c>
      <c r="D559" s="220">
        <v>1200</v>
      </c>
      <c r="E559" s="220">
        <v>0</v>
      </c>
      <c r="F559" s="221">
        <f>D559/C559*100</f>
        <v>80</v>
      </c>
      <c r="G559" s="218"/>
      <c r="H559" s="218"/>
    </row>
    <row r="560" spans="1:8" s="234" customFormat="1" x14ac:dyDescent="0.2">
      <c r="A560" s="224">
        <v>630000</v>
      </c>
      <c r="B560" s="222" t="s">
        <v>277</v>
      </c>
      <c r="C560" s="233">
        <f>0+C561</f>
        <v>0</v>
      </c>
      <c r="D560" s="233">
        <f>0+D561</f>
        <v>7400</v>
      </c>
      <c r="E560" s="233">
        <f>0+E561</f>
        <v>0</v>
      </c>
      <c r="F560" s="217">
        <v>0</v>
      </c>
      <c r="G560" s="218"/>
      <c r="H560" s="218"/>
    </row>
    <row r="561" spans="1:8" s="234" customFormat="1" x14ac:dyDescent="0.2">
      <c r="A561" s="224">
        <v>638000</v>
      </c>
      <c r="B561" s="222" t="s">
        <v>284</v>
      </c>
      <c r="C561" s="233">
        <f>C562</f>
        <v>0</v>
      </c>
      <c r="D561" s="233">
        <f t="shared" ref="D561" si="145">D562</f>
        <v>7400</v>
      </c>
      <c r="E561" s="233">
        <f t="shared" ref="E561" si="146">E562</f>
        <v>0</v>
      </c>
      <c r="F561" s="217">
        <v>0</v>
      </c>
      <c r="G561" s="218"/>
      <c r="H561" s="218"/>
    </row>
    <row r="562" spans="1:8" s="178" customFormat="1" x14ac:dyDescent="0.2">
      <c r="A562" s="209">
        <v>638100</v>
      </c>
      <c r="B562" s="210" t="s">
        <v>285</v>
      </c>
      <c r="C562" s="231">
        <v>0</v>
      </c>
      <c r="D562" s="220">
        <v>7400</v>
      </c>
      <c r="E562" s="220">
        <v>0</v>
      </c>
      <c r="F562" s="217">
        <v>0</v>
      </c>
      <c r="G562" s="218"/>
      <c r="H562" s="218"/>
    </row>
    <row r="563" spans="1:8" s="178" customFormat="1" x14ac:dyDescent="0.2">
      <c r="A563" s="241"/>
      <c r="B563" s="227" t="s">
        <v>294</v>
      </c>
      <c r="C563" s="238">
        <f>C538+C555+C560+0</f>
        <v>620400</v>
      </c>
      <c r="D563" s="238">
        <f>D538+D555+D560+0</f>
        <v>620400</v>
      </c>
      <c r="E563" s="238">
        <f>E538+E555+E560+0</f>
        <v>0</v>
      </c>
      <c r="F563" s="229">
        <f>D563/C563*100</f>
        <v>100</v>
      </c>
      <c r="G563" s="218"/>
      <c r="H563" s="218"/>
    </row>
    <row r="564" spans="1:8" s="178" customFormat="1" x14ac:dyDescent="0.2">
      <c r="A564" s="242"/>
      <c r="B564" s="202"/>
      <c r="C564" s="212"/>
      <c r="D564" s="212"/>
      <c r="E564" s="212"/>
      <c r="F564" s="213"/>
      <c r="G564" s="218"/>
      <c r="H564" s="218"/>
    </row>
    <row r="565" spans="1:8" s="178" customFormat="1" x14ac:dyDescent="0.2">
      <c r="A565" s="205"/>
      <c r="B565" s="202"/>
      <c r="C565" s="231"/>
      <c r="D565" s="231"/>
      <c r="E565" s="231"/>
      <c r="F565" s="232"/>
      <c r="G565" s="218"/>
      <c r="H565" s="218"/>
    </row>
    <row r="566" spans="1:8" s="178" customFormat="1" x14ac:dyDescent="0.2">
      <c r="A566" s="209" t="s">
        <v>328</v>
      </c>
      <c r="B566" s="222"/>
      <c r="C566" s="231"/>
      <c r="D566" s="231"/>
      <c r="E566" s="231"/>
      <c r="F566" s="232"/>
      <c r="G566" s="218"/>
      <c r="H566" s="218"/>
    </row>
    <row r="567" spans="1:8" s="178" customFormat="1" x14ac:dyDescent="0.2">
      <c r="A567" s="209" t="s">
        <v>315</v>
      </c>
      <c r="B567" s="222"/>
      <c r="C567" s="231"/>
      <c r="D567" s="231"/>
      <c r="E567" s="231"/>
      <c r="F567" s="232"/>
      <c r="G567" s="218"/>
      <c r="H567" s="218"/>
    </row>
    <row r="568" spans="1:8" s="178" customFormat="1" x14ac:dyDescent="0.2">
      <c r="A568" s="209" t="s">
        <v>329</v>
      </c>
      <c r="B568" s="222"/>
      <c r="C568" s="231"/>
      <c r="D568" s="231"/>
      <c r="E568" s="231"/>
      <c r="F568" s="232"/>
      <c r="G568" s="218"/>
      <c r="H568" s="218"/>
    </row>
    <row r="569" spans="1:8" s="178" customFormat="1" x14ac:dyDescent="0.2">
      <c r="A569" s="209" t="s">
        <v>293</v>
      </c>
      <c r="B569" s="222"/>
      <c r="C569" s="231"/>
      <c r="D569" s="231"/>
      <c r="E569" s="231"/>
      <c r="F569" s="232"/>
      <c r="G569" s="218"/>
      <c r="H569" s="218"/>
    </row>
    <row r="570" spans="1:8" s="178" customFormat="1" x14ac:dyDescent="0.2">
      <c r="A570" s="209"/>
      <c r="B570" s="211"/>
      <c r="C570" s="212"/>
      <c r="D570" s="212"/>
      <c r="E570" s="212"/>
      <c r="F570" s="213"/>
      <c r="G570" s="218"/>
      <c r="H570" s="218"/>
    </row>
    <row r="571" spans="1:8" s="178" customFormat="1" x14ac:dyDescent="0.2">
      <c r="A571" s="224">
        <v>410000</v>
      </c>
      <c r="B571" s="215" t="s">
        <v>44</v>
      </c>
      <c r="C571" s="233">
        <f>C572+C576+C586</f>
        <v>191000</v>
      </c>
      <c r="D571" s="233">
        <f>D572+D576+D586</f>
        <v>197800</v>
      </c>
      <c r="E571" s="233">
        <f>E572+E576+E586</f>
        <v>0</v>
      </c>
      <c r="F571" s="217">
        <f t="shared" ref="F571:F591" si="147">D571/C571*100</f>
        <v>103.56020942408377</v>
      </c>
      <c r="G571" s="218"/>
      <c r="H571" s="218"/>
    </row>
    <row r="572" spans="1:8" s="178" customFormat="1" x14ac:dyDescent="0.2">
      <c r="A572" s="224">
        <v>411000</v>
      </c>
      <c r="B572" s="215" t="s">
        <v>45</v>
      </c>
      <c r="C572" s="233">
        <f>SUM(C573:C575)</f>
        <v>103800</v>
      </c>
      <c r="D572" s="233">
        <f t="shared" ref="D572" si="148">SUM(D573:D575)</f>
        <v>96000.000000000015</v>
      </c>
      <c r="E572" s="233">
        <f>SUM(E573:E575)</f>
        <v>0</v>
      </c>
      <c r="F572" s="217">
        <f t="shared" si="147"/>
        <v>92.48554913294798</v>
      </c>
      <c r="G572" s="218"/>
      <c r="H572" s="218"/>
    </row>
    <row r="573" spans="1:8" s="178" customFormat="1" x14ac:dyDescent="0.2">
      <c r="A573" s="209">
        <v>411100</v>
      </c>
      <c r="B573" s="210" t="s">
        <v>46</v>
      </c>
      <c r="C573" s="231">
        <v>82000</v>
      </c>
      <c r="D573" s="220">
        <v>80000.000000000015</v>
      </c>
      <c r="E573" s="220">
        <v>0</v>
      </c>
      <c r="F573" s="221">
        <f t="shared" si="147"/>
        <v>97.560975609756113</v>
      </c>
      <c r="G573" s="218"/>
      <c r="H573" s="218"/>
    </row>
    <row r="574" spans="1:8" s="178" customFormat="1" ht="46.5" x14ac:dyDescent="0.2">
      <c r="A574" s="209">
        <v>411200</v>
      </c>
      <c r="B574" s="210" t="s">
        <v>47</v>
      </c>
      <c r="C574" s="231">
        <v>14800</v>
      </c>
      <c r="D574" s="220">
        <v>11000</v>
      </c>
      <c r="E574" s="220">
        <v>0</v>
      </c>
      <c r="F574" s="221">
        <f t="shared" si="147"/>
        <v>74.324324324324323</v>
      </c>
      <c r="G574" s="218"/>
      <c r="H574" s="218"/>
    </row>
    <row r="575" spans="1:8" s="178" customFormat="1" x14ac:dyDescent="0.2">
      <c r="A575" s="209">
        <v>411400</v>
      </c>
      <c r="B575" s="210" t="s">
        <v>49</v>
      </c>
      <c r="C575" s="231">
        <v>7000</v>
      </c>
      <c r="D575" s="220">
        <v>5000</v>
      </c>
      <c r="E575" s="220">
        <v>0</v>
      </c>
      <c r="F575" s="221">
        <f t="shared" si="147"/>
        <v>71.428571428571431</v>
      </c>
      <c r="G575" s="218"/>
      <c r="H575" s="218"/>
    </row>
    <row r="576" spans="1:8" s="178" customFormat="1" x14ac:dyDescent="0.2">
      <c r="A576" s="224">
        <v>412000</v>
      </c>
      <c r="B576" s="222" t="s">
        <v>50</v>
      </c>
      <c r="C576" s="233">
        <f>SUM(C577:C585)</f>
        <v>43400</v>
      </c>
      <c r="D576" s="233">
        <f>SUM(D577:D585)</f>
        <v>45000</v>
      </c>
      <c r="E576" s="233">
        <f>SUM(E577:E585)</f>
        <v>0</v>
      </c>
      <c r="F576" s="217">
        <f t="shared" si="147"/>
        <v>103.68663594470047</v>
      </c>
      <c r="G576" s="218"/>
      <c r="H576" s="218"/>
    </row>
    <row r="577" spans="1:8" s="178" customFormat="1" ht="46.5" x14ac:dyDescent="0.2">
      <c r="A577" s="209">
        <v>412200</v>
      </c>
      <c r="B577" s="210" t="s">
        <v>52</v>
      </c>
      <c r="C577" s="231">
        <v>3000</v>
      </c>
      <c r="D577" s="220">
        <v>3000</v>
      </c>
      <c r="E577" s="220">
        <v>0</v>
      </c>
      <c r="F577" s="221">
        <f t="shared" si="147"/>
        <v>100</v>
      </c>
      <c r="G577" s="218"/>
      <c r="H577" s="218"/>
    </row>
    <row r="578" spans="1:8" s="178" customFormat="1" x14ac:dyDescent="0.2">
      <c r="A578" s="209">
        <v>412300</v>
      </c>
      <c r="B578" s="210" t="s">
        <v>53</v>
      </c>
      <c r="C578" s="231">
        <v>5000</v>
      </c>
      <c r="D578" s="220">
        <v>5000</v>
      </c>
      <c r="E578" s="220">
        <v>0</v>
      </c>
      <c r="F578" s="221">
        <f t="shared" si="147"/>
        <v>100</v>
      </c>
      <c r="G578" s="218"/>
      <c r="H578" s="218"/>
    </row>
    <row r="579" spans="1:8" s="178" customFormat="1" x14ac:dyDescent="0.2">
      <c r="A579" s="209">
        <v>412500</v>
      </c>
      <c r="B579" s="210" t="s">
        <v>57</v>
      </c>
      <c r="C579" s="231">
        <v>3000</v>
      </c>
      <c r="D579" s="220">
        <v>3000</v>
      </c>
      <c r="E579" s="220">
        <v>0</v>
      </c>
      <c r="F579" s="221">
        <f t="shared" si="147"/>
        <v>100</v>
      </c>
      <c r="G579" s="218"/>
      <c r="H579" s="218"/>
    </row>
    <row r="580" spans="1:8" s="178" customFormat="1" x14ac:dyDescent="0.2">
      <c r="A580" s="209">
        <v>412600</v>
      </c>
      <c r="B580" s="210" t="s">
        <v>58</v>
      </c>
      <c r="C580" s="231">
        <v>8000</v>
      </c>
      <c r="D580" s="220">
        <v>8000.0000000000009</v>
      </c>
      <c r="E580" s="220">
        <v>0</v>
      </c>
      <c r="F580" s="221">
        <f t="shared" si="147"/>
        <v>100.00000000000003</v>
      </c>
      <c r="G580" s="218"/>
      <c r="H580" s="218"/>
    </row>
    <row r="581" spans="1:8" s="178" customFormat="1" x14ac:dyDescent="0.2">
      <c r="A581" s="209">
        <v>412700</v>
      </c>
      <c r="B581" s="210" t="s">
        <v>60</v>
      </c>
      <c r="C581" s="231">
        <v>3000</v>
      </c>
      <c r="D581" s="220">
        <v>3000</v>
      </c>
      <c r="E581" s="220">
        <v>0</v>
      </c>
      <c r="F581" s="221">
        <f t="shared" si="147"/>
        <v>100</v>
      </c>
      <c r="G581" s="218"/>
      <c r="H581" s="218"/>
    </row>
    <row r="582" spans="1:8" s="178" customFormat="1" x14ac:dyDescent="0.2">
      <c r="A582" s="209">
        <v>412900</v>
      </c>
      <c r="B582" s="210" t="s">
        <v>75</v>
      </c>
      <c r="C582" s="231">
        <v>20000</v>
      </c>
      <c r="D582" s="220">
        <v>21800</v>
      </c>
      <c r="E582" s="220">
        <v>0</v>
      </c>
      <c r="F582" s="221">
        <f t="shared" si="147"/>
        <v>109.00000000000001</v>
      </c>
      <c r="G582" s="218"/>
      <c r="H582" s="218"/>
    </row>
    <row r="583" spans="1:8" s="178" customFormat="1" x14ac:dyDescent="0.2">
      <c r="A583" s="209">
        <v>412900</v>
      </c>
      <c r="B583" s="210" t="s">
        <v>76</v>
      </c>
      <c r="C583" s="231">
        <v>800</v>
      </c>
      <c r="D583" s="220">
        <v>800</v>
      </c>
      <c r="E583" s="220">
        <v>0</v>
      </c>
      <c r="F583" s="221">
        <f t="shared" si="147"/>
        <v>100</v>
      </c>
      <c r="G583" s="218"/>
      <c r="H583" s="218"/>
    </row>
    <row r="584" spans="1:8" s="178" customFormat="1" ht="46.5" x14ac:dyDescent="0.2">
      <c r="A584" s="209">
        <v>412900</v>
      </c>
      <c r="B584" s="223" t="s">
        <v>77</v>
      </c>
      <c r="C584" s="231">
        <v>500</v>
      </c>
      <c r="D584" s="220">
        <v>300</v>
      </c>
      <c r="E584" s="220">
        <v>0</v>
      </c>
      <c r="F584" s="221">
        <f t="shared" si="147"/>
        <v>60</v>
      </c>
      <c r="G584" s="218"/>
      <c r="H584" s="218"/>
    </row>
    <row r="585" spans="1:8" s="178" customFormat="1" x14ac:dyDescent="0.2">
      <c r="A585" s="209">
        <v>412900</v>
      </c>
      <c r="B585" s="210" t="s">
        <v>78</v>
      </c>
      <c r="C585" s="231">
        <v>100</v>
      </c>
      <c r="D585" s="220">
        <v>100</v>
      </c>
      <c r="E585" s="220">
        <v>0</v>
      </c>
      <c r="F585" s="221">
        <f t="shared" si="147"/>
        <v>100</v>
      </c>
      <c r="G585" s="218"/>
      <c r="H585" s="218"/>
    </row>
    <row r="586" spans="1:8" s="234" customFormat="1" x14ac:dyDescent="0.2">
      <c r="A586" s="224">
        <v>419000</v>
      </c>
      <c r="B586" s="222" t="s">
        <v>201</v>
      </c>
      <c r="C586" s="233">
        <f>C587</f>
        <v>43800</v>
      </c>
      <c r="D586" s="233">
        <f t="shared" ref="D586" si="149">D587</f>
        <v>56799.999999999993</v>
      </c>
      <c r="E586" s="233">
        <f t="shared" ref="E586" si="150">E587</f>
        <v>0</v>
      </c>
      <c r="F586" s="217">
        <f t="shared" si="147"/>
        <v>129.68036529680364</v>
      </c>
      <c r="G586" s="218"/>
      <c r="H586" s="218"/>
    </row>
    <row r="587" spans="1:8" s="178" customFormat="1" x14ac:dyDescent="0.2">
      <c r="A587" s="209">
        <v>419100</v>
      </c>
      <c r="B587" s="210" t="s">
        <v>201</v>
      </c>
      <c r="C587" s="231">
        <v>43800</v>
      </c>
      <c r="D587" s="220">
        <v>56799.999999999993</v>
      </c>
      <c r="E587" s="220">
        <v>0</v>
      </c>
      <c r="F587" s="221">
        <f t="shared" si="147"/>
        <v>129.68036529680364</v>
      </c>
      <c r="G587" s="218"/>
      <c r="H587" s="218"/>
    </row>
    <row r="588" spans="1:8" s="234" customFormat="1" x14ac:dyDescent="0.2">
      <c r="A588" s="224">
        <v>510000</v>
      </c>
      <c r="B588" s="222" t="s">
        <v>245</v>
      </c>
      <c r="C588" s="233">
        <f>0+C589+0</f>
        <v>1500</v>
      </c>
      <c r="D588" s="233">
        <f>0+D589+0</f>
        <v>1500</v>
      </c>
      <c r="E588" s="233">
        <f>0+E589+0</f>
        <v>0</v>
      </c>
      <c r="F588" s="217">
        <f t="shared" si="147"/>
        <v>100</v>
      </c>
      <c r="G588" s="218"/>
      <c r="H588" s="218"/>
    </row>
    <row r="589" spans="1:8" s="234" customFormat="1" x14ac:dyDescent="0.2">
      <c r="A589" s="224">
        <v>516000</v>
      </c>
      <c r="B589" s="222" t="s">
        <v>257</v>
      </c>
      <c r="C589" s="233">
        <f>C590</f>
        <v>1500</v>
      </c>
      <c r="D589" s="233">
        <f t="shared" ref="D589" si="151">D590</f>
        <v>1500</v>
      </c>
      <c r="E589" s="233">
        <f t="shared" ref="E589" si="152">E590</f>
        <v>0</v>
      </c>
      <c r="F589" s="217">
        <f t="shared" si="147"/>
        <v>100</v>
      </c>
      <c r="G589" s="218"/>
      <c r="H589" s="218"/>
    </row>
    <row r="590" spans="1:8" s="178" customFormat="1" x14ac:dyDescent="0.2">
      <c r="A590" s="209">
        <v>516100</v>
      </c>
      <c r="B590" s="210" t="s">
        <v>257</v>
      </c>
      <c r="C590" s="231">
        <v>1500</v>
      </c>
      <c r="D590" s="220">
        <v>1500</v>
      </c>
      <c r="E590" s="220">
        <v>0</v>
      </c>
      <c r="F590" s="221">
        <f t="shared" si="147"/>
        <v>100</v>
      </c>
      <c r="G590" s="218"/>
      <c r="H590" s="218"/>
    </row>
    <row r="591" spans="1:8" s="178" customFormat="1" x14ac:dyDescent="0.2">
      <c r="A591" s="241"/>
      <c r="B591" s="227" t="s">
        <v>294</v>
      </c>
      <c r="C591" s="238">
        <f>C571+C588</f>
        <v>192500</v>
      </c>
      <c r="D591" s="238">
        <f>D571+D588</f>
        <v>199300</v>
      </c>
      <c r="E591" s="238">
        <f>E571+E588</f>
        <v>0</v>
      </c>
      <c r="F591" s="229">
        <f t="shared" si="147"/>
        <v>103.53246753246754</v>
      </c>
      <c r="G591" s="218"/>
      <c r="H591" s="218"/>
    </row>
    <row r="592" spans="1:8" s="178" customFormat="1" x14ac:dyDescent="0.2">
      <c r="A592" s="242"/>
      <c r="B592" s="202"/>
      <c r="C592" s="212"/>
      <c r="D592" s="212"/>
      <c r="E592" s="212"/>
      <c r="F592" s="213"/>
      <c r="G592" s="218"/>
      <c r="H592" s="218"/>
    </row>
    <row r="593" spans="1:8" s="178" customFormat="1" x14ac:dyDescent="0.2">
      <c r="A593" s="205"/>
      <c r="B593" s="202"/>
      <c r="C593" s="231"/>
      <c r="D593" s="231"/>
      <c r="E593" s="231"/>
      <c r="F593" s="232"/>
      <c r="G593" s="218"/>
      <c r="H593" s="218"/>
    </row>
    <row r="594" spans="1:8" s="178" customFormat="1" x14ac:dyDescent="0.2">
      <c r="A594" s="209" t="s">
        <v>330</v>
      </c>
      <c r="B594" s="222"/>
      <c r="C594" s="231"/>
      <c r="D594" s="231"/>
      <c r="E594" s="231"/>
      <c r="F594" s="232"/>
      <c r="G594" s="218"/>
      <c r="H594" s="218"/>
    </row>
    <row r="595" spans="1:8" s="178" customFormat="1" x14ac:dyDescent="0.2">
      <c r="A595" s="209" t="s">
        <v>315</v>
      </c>
      <c r="B595" s="222"/>
      <c r="C595" s="231"/>
      <c r="D595" s="231"/>
      <c r="E595" s="231"/>
      <c r="F595" s="232"/>
      <c r="G595" s="218"/>
      <c r="H595" s="218"/>
    </row>
    <row r="596" spans="1:8" s="178" customFormat="1" x14ac:dyDescent="0.2">
      <c r="A596" s="209" t="s">
        <v>331</v>
      </c>
      <c r="B596" s="222"/>
      <c r="C596" s="231"/>
      <c r="D596" s="231"/>
      <c r="E596" s="231"/>
      <c r="F596" s="232"/>
      <c r="G596" s="218"/>
      <c r="H596" s="218"/>
    </row>
    <row r="597" spans="1:8" s="178" customFormat="1" x14ac:dyDescent="0.2">
      <c r="A597" s="209" t="s">
        <v>332</v>
      </c>
      <c r="B597" s="222"/>
      <c r="C597" s="231"/>
      <c r="D597" s="231"/>
      <c r="E597" s="231"/>
      <c r="F597" s="232"/>
      <c r="G597" s="218"/>
      <c r="H597" s="218"/>
    </row>
    <row r="598" spans="1:8" s="178" customFormat="1" x14ac:dyDescent="0.2">
      <c r="A598" s="209"/>
      <c r="B598" s="211"/>
      <c r="C598" s="212"/>
      <c r="D598" s="212"/>
      <c r="E598" s="212"/>
      <c r="F598" s="213"/>
      <c r="G598" s="218"/>
      <c r="H598" s="218"/>
    </row>
    <row r="599" spans="1:8" s="178" customFormat="1" x14ac:dyDescent="0.2">
      <c r="A599" s="224">
        <v>410000</v>
      </c>
      <c r="B599" s="215" t="s">
        <v>44</v>
      </c>
      <c r="C599" s="233">
        <f>C600+C605</f>
        <v>17681900</v>
      </c>
      <c r="D599" s="233">
        <f t="shared" ref="D599" si="153">D600+D605</f>
        <v>17902300</v>
      </c>
      <c r="E599" s="233">
        <f>E600+E605</f>
        <v>44100</v>
      </c>
      <c r="F599" s="217">
        <f t="shared" ref="F599:F628" si="154">D599/C599*100</f>
        <v>101.24647238136173</v>
      </c>
      <c r="G599" s="218"/>
      <c r="H599" s="218"/>
    </row>
    <row r="600" spans="1:8" s="178" customFormat="1" x14ac:dyDescent="0.2">
      <c r="A600" s="224">
        <v>411000</v>
      </c>
      <c r="B600" s="215" t="s">
        <v>45</v>
      </c>
      <c r="C600" s="233">
        <f>SUM(C601:C604)</f>
        <v>15935900</v>
      </c>
      <c r="D600" s="233">
        <f t="shared" ref="D600" si="155">SUM(D601:D604)</f>
        <v>15968000</v>
      </c>
      <c r="E600" s="233">
        <f>SUM(E601:E604)</f>
        <v>0</v>
      </c>
      <c r="F600" s="217">
        <f t="shared" si="154"/>
        <v>100.2014319868975</v>
      </c>
      <c r="G600" s="218"/>
      <c r="H600" s="218"/>
    </row>
    <row r="601" spans="1:8" s="178" customFormat="1" x14ac:dyDescent="0.2">
      <c r="A601" s="209">
        <v>411100</v>
      </c>
      <c r="B601" s="210" t="s">
        <v>46</v>
      </c>
      <c r="C601" s="231">
        <f>14756500+10700</f>
        <v>14767200</v>
      </c>
      <c r="D601" s="220">
        <v>14767200</v>
      </c>
      <c r="E601" s="220">
        <v>0</v>
      </c>
      <c r="F601" s="221">
        <f t="shared" si="154"/>
        <v>100</v>
      </c>
      <c r="G601" s="218"/>
      <c r="H601" s="218"/>
    </row>
    <row r="602" spans="1:8" s="178" customFormat="1" ht="46.5" x14ac:dyDescent="0.2">
      <c r="A602" s="209">
        <v>411200</v>
      </c>
      <c r="B602" s="210" t="s">
        <v>47</v>
      </c>
      <c r="C602" s="231">
        <v>464700</v>
      </c>
      <c r="D602" s="220">
        <v>493600</v>
      </c>
      <c r="E602" s="220">
        <v>0</v>
      </c>
      <c r="F602" s="221">
        <f t="shared" si="154"/>
        <v>106.21906606412739</v>
      </c>
      <c r="G602" s="218"/>
      <c r="H602" s="218"/>
    </row>
    <row r="603" spans="1:8" s="178" customFormat="1" ht="46.5" x14ac:dyDescent="0.2">
      <c r="A603" s="209">
        <v>411300</v>
      </c>
      <c r="B603" s="210" t="s">
        <v>48</v>
      </c>
      <c r="C603" s="231">
        <v>500000</v>
      </c>
      <c r="D603" s="220">
        <v>465000</v>
      </c>
      <c r="E603" s="220">
        <v>0</v>
      </c>
      <c r="F603" s="221">
        <f t="shared" si="154"/>
        <v>93</v>
      </c>
      <c r="G603" s="218"/>
      <c r="H603" s="218"/>
    </row>
    <row r="604" spans="1:8" s="178" customFormat="1" x14ac:dyDescent="0.2">
      <c r="A604" s="209">
        <v>411400</v>
      </c>
      <c r="B604" s="210" t="s">
        <v>49</v>
      </c>
      <c r="C604" s="231">
        <v>204000</v>
      </c>
      <c r="D604" s="220">
        <v>242200</v>
      </c>
      <c r="E604" s="220">
        <v>0</v>
      </c>
      <c r="F604" s="221">
        <f t="shared" si="154"/>
        <v>118.72549019607843</v>
      </c>
      <c r="G604" s="218"/>
      <c r="H604" s="218"/>
    </row>
    <row r="605" spans="1:8" s="178" customFormat="1" x14ac:dyDescent="0.2">
      <c r="A605" s="224">
        <v>412000</v>
      </c>
      <c r="B605" s="222" t="s">
        <v>50</v>
      </c>
      <c r="C605" s="233">
        <f>SUM(C606:C618)</f>
        <v>1746000</v>
      </c>
      <c r="D605" s="233">
        <f t="shared" ref="D605" si="156">SUM(D606:D618)</f>
        <v>1934300</v>
      </c>
      <c r="E605" s="233">
        <f>SUM(E606:E618)</f>
        <v>44100</v>
      </c>
      <c r="F605" s="217">
        <f t="shared" si="154"/>
        <v>110.78465063001146</v>
      </c>
      <c r="G605" s="218"/>
      <c r="H605" s="218"/>
    </row>
    <row r="606" spans="1:8" s="178" customFormat="1" x14ac:dyDescent="0.2">
      <c r="A606" s="209">
        <v>412100</v>
      </c>
      <c r="B606" s="210" t="s">
        <v>51</v>
      </c>
      <c r="C606" s="231">
        <v>228600</v>
      </c>
      <c r="D606" s="220">
        <v>228600</v>
      </c>
      <c r="E606" s="220">
        <v>0</v>
      </c>
      <c r="F606" s="221">
        <f t="shared" si="154"/>
        <v>100</v>
      </c>
      <c r="G606" s="218"/>
      <c r="H606" s="218"/>
    </row>
    <row r="607" spans="1:8" s="178" customFormat="1" ht="46.5" x14ac:dyDescent="0.2">
      <c r="A607" s="209">
        <v>412200</v>
      </c>
      <c r="B607" s="210" t="s">
        <v>52</v>
      </c>
      <c r="C607" s="231">
        <v>530000</v>
      </c>
      <c r="D607" s="220">
        <v>570300</v>
      </c>
      <c r="E607" s="220">
        <v>0</v>
      </c>
      <c r="F607" s="221">
        <f t="shared" si="154"/>
        <v>107.60377358490567</v>
      </c>
      <c r="G607" s="218"/>
      <c r="H607" s="218"/>
    </row>
    <row r="608" spans="1:8" s="178" customFormat="1" x14ac:dyDescent="0.2">
      <c r="A608" s="209">
        <v>412300</v>
      </c>
      <c r="B608" s="210" t="s">
        <v>53</v>
      </c>
      <c r="C608" s="231">
        <v>121700</v>
      </c>
      <c r="D608" s="220">
        <v>111600</v>
      </c>
      <c r="E608" s="220">
        <v>0</v>
      </c>
      <c r="F608" s="221">
        <f t="shared" si="154"/>
        <v>91.700903861955624</v>
      </c>
      <c r="G608" s="218"/>
      <c r="H608" s="218"/>
    </row>
    <row r="609" spans="1:8" s="178" customFormat="1" x14ac:dyDescent="0.2">
      <c r="A609" s="209">
        <v>412500</v>
      </c>
      <c r="B609" s="210" t="s">
        <v>57</v>
      </c>
      <c r="C609" s="231">
        <v>190000</v>
      </c>
      <c r="D609" s="220">
        <v>193000</v>
      </c>
      <c r="E609" s="220">
        <v>0</v>
      </c>
      <c r="F609" s="221">
        <f t="shared" si="154"/>
        <v>101.57894736842105</v>
      </c>
      <c r="G609" s="218"/>
      <c r="H609" s="218"/>
    </row>
    <row r="610" spans="1:8" s="178" customFormat="1" x14ac:dyDescent="0.2">
      <c r="A610" s="209">
        <v>412600</v>
      </c>
      <c r="B610" s="210" t="s">
        <v>58</v>
      </c>
      <c r="C610" s="231">
        <v>248000</v>
      </c>
      <c r="D610" s="220">
        <v>214200.00000000009</v>
      </c>
      <c r="E610" s="220">
        <v>0</v>
      </c>
      <c r="F610" s="221">
        <f t="shared" si="154"/>
        <v>86.370967741935516</v>
      </c>
      <c r="G610" s="218"/>
      <c r="H610" s="218"/>
    </row>
    <row r="611" spans="1:8" s="178" customFormat="1" x14ac:dyDescent="0.2">
      <c r="A611" s="209">
        <v>412700</v>
      </c>
      <c r="B611" s="210" t="s">
        <v>60</v>
      </c>
      <c r="C611" s="231">
        <v>320000</v>
      </c>
      <c r="D611" s="220">
        <v>508100</v>
      </c>
      <c r="E611" s="231">
        <v>44100</v>
      </c>
      <c r="F611" s="221">
        <f t="shared" si="154"/>
        <v>158.78125</v>
      </c>
      <c r="G611" s="218"/>
      <c r="H611" s="218"/>
    </row>
    <row r="612" spans="1:8" s="178" customFormat="1" x14ac:dyDescent="0.2">
      <c r="A612" s="209">
        <v>412900</v>
      </c>
      <c r="B612" s="223" t="s">
        <v>74</v>
      </c>
      <c r="C612" s="231">
        <v>4000</v>
      </c>
      <c r="D612" s="220">
        <v>4000</v>
      </c>
      <c r="E612" s="220">
        <v>0</v>
      </c>
      <c r="F612" s="221">
        <f t="shared" si="154"/>
        <v>100</v>
      </c>
      <c r="G612" s="218"/>
      <c r="H612" s="218"/>
    </row>
    <row r="613" spans="1:8" s="178" customFormat="1" x14ac:dyDescent="0.2">
      <c r="A613" s="209">
        <v>412900</v>
      </c>
      <c r="B613" s="223" t="s">
        <v>75</v>
      </c>
      <c r="C613" s="231">
        <v>4000</v>
      </c>
      <c r="D613" s="220">
        <v>4000</v>
      </c>
      <c r="E613" s="220">
        <v>0</v>
      </c>
      <c r="F613" s="221">
        <f t="shared" si="154"/>
        <v>100</v>
      </c>
      <c r="G613" s="218"/>
      <c r="H613" s="218"/>
    </row>
    <row r="614" spans="1:8" s="178" customFormat="1" x14ac:dyDescent="0.2">
      <c r="A614" s="209">
        <v>412900</v>
      </c>
      <c r="B614" s="223" t="s">
        <v>76</v>
      </c>
      <c r="C614" s="231">
        <v>1200</v>
      </c>
      <c r="D614" s="220">
        <v>1200</v>
      </c>
      <c r="E614" s="220">
        <v>0</v>
      </c>
      <c r="F614" s="221">
        <f t="shared" si="154"/>
        <v>100</v>
      </c>
      <c r="G614" s="218"/>
      <c r="H614" s="218"/>
    </row>
    <row r="615" spans="1:8" s="178" customFormat="1" ht="46.5" x14ac:dyDescent="0.2">
      <c r="A615" s="209">
        <v>412900</v>
      </c>
      <c r="B615" s="223" t="s">
        <v>77</v>
      </c>
      <c r="C615" s="231">
        <v>25000</v>
      </c>
      <c r="D615" s="220">
        <v>27000</v>
      </c>
      <c r="E615" s="220">
        <v>0</v>
      </c>
      <c r="F615" s="221">
        <f t="shared" si="154"/>
        <v>108</v>
      </c>
      <c r="G615" s="218"/>
      <c r="H615" s="218"/>
    </row>
    <row r="616" spans="1:8" s="178" customFormat="1" x14ac:dyDescent="0.2">
      <c r="A616" s="209">
        <v>412900</v>
      </c>
      <c r="B616" s="223" t="s">
        <v>78</v>
      </c>
      <c r="C616" s="231">
        <v>35000</v>
      </c>
      <c r="D616" s="220">
        <v>31300</v>
      </c>
      <c r="E616" s="220">
        <v>0</v>
      </c>
      <c r="F616" s="221">
        <f t="shared" si="154"/>
        <v>89.428571428571431</v>
      </c>
      <c r="G616" s="218"/>
      <c r="H616" s="218"/>
    </row>
    <row r="617" spans="1:8" s="178" customFormat="1" x14ac:dyDescent="0.2">
      <c r="A617" s="209">
        <v>412900</v>
      </c>
      <c r="B617" s="210" t="s">
        <v>80</v>
      </c>
      <c r="C617" s="231">
        <v>3500</v>
      </c>
      <c r="D617" s="220">
        <v>6000</v>
      </c>
      <c r="E617" s="220">
        <v>0</v>
      </c>
      <c r="F617" s="221">
        <f t="shared" si="154"/>
        <v>171.42857142857142</v>
      </c>
      <c r="G617" s="218"/>
      <c r="H617" s="218"/>
    </row>
    <row r="618" spans="1:8" s="178" customFormat="1" x14ac:dyDescent="0.2">
      <c r="A618" s="209">
        <v>412900</v>
      </c>
      <c r="B618" s="210" t="s">
        <v>85</v>
      </c>
      <c r="C618" s="231">
        <v>35000</v>
      </c>
      <c r="D618" s="220">
        <v>35000</v>
      </c>
      <c r="E618" s="220">
        <v>0</v>
      </c>
      <c r="F618" s="221">
        <f t="shared" si="154"/>
        <v>100</v>
      </c>
      <c r="G618" s="218"/>
      <c r="H618" s="218"/>
    </row>
    <row r="619" spans="1:8" s="178" customFormat="1" x14ac:dyDescent="0.2">
      <c r="A619" s="224">
        <v>510000</v>
      </c>
      <c r="B619" s="222" t="s">
        <v>245</v>
      </c>
      <c r="C619" s="233">
        <f>C620+C623+0</f>
        <v>347200</v>
      </c>
      <c r="D619" s="233">
        <f>D620+D623+0</f>
        <v>193400</v>
      </c>
      <c r="E619" s="233">
        <f>E620+E623+0</f>
        <v>0</v>
      </c>
      <c r="F619" s="217">
        <f t="shared" si="154"/>
        <v>55.702764976958527</v>
      </c>
      <c r="G619" s="218"/>
      <c r="H619" s="218"/>
    </row>
    <row r="620" spans="1:8" s="178" customFormat="1" x14ac:dyDescent="0.2">
      <c r="A620" s="224">
        <v>511000</v>
      </c>
      <c r="B620" s="222" t="s">
        <v>246</v>
      </c>
      <c r="C620" s="233">
        <f>SUM(C621:C622)</f>
        <v>287200</v>
      </c>
      <c r="D620" s="233">
        <f>SUM(D621:D622)</f>
        <v>157200</v>
      </c>
      <c r="E620" s="233">
        <f>SUM(E621:E622)</f>
        <v>0</v>
      </c>
      <c r="F620" s="217">
        <f t="shared" si="154"/>
        <v>54.735376044568241</v>
      </c>
      <c r="G620" s="218"/>
      <c r="H620" s="218"/>
    </row>
    <row r="621" spans="1:8" s="178" customFormat="1" ht="46.5" x14ac:dyDescent="0.2">
      <c r="A621" s="239">
        <v>511200</v>
      </c>
      <c r="B621" s="210" t="s">
        <v>248</v>
      </c>
      <c r="C621" s="231">
        <v>37200</v>
      </c>
      <c r="D621" s="220">
        <v>37200</v>
      </c>
      <c r="E621" s="220">
        <v>0</v>
      </c>
      <c r="F621" s="221">
        <f t="shared" si="154"/>
        <v>100</v>
      </c>
      <c r="G621" s="218"/>
      <c r="H621" s="218"/>
    </row>
    <row r="622" spans="1:8" s="178" customFormat="1" x14ac:dyDescent="0.2">
      <c r="A622" s="209">
        <v>511300</v>
      </c>
      <c r="B622" s="210" t="s">
        <v>249</v>
      </c>
      <c r="C622" s="231">
        <v>250000</v>
      </c>
      <c r="D622" s="220">
        <v>120000</v>
      </c>
      <c r="E622" s="220">
        <v>0</v>
      </c>
      <c r="F622" s="221">
        <f t="shared" si="154"/>
        <v>48</v>
      </c>
      <c r="G622" s="218"/>
      <c r="H622" s="218"/>
    </row>
    <row r="623" spans="1:8" s="234" customFormat="1" x14ac:dyDescent="0.2">
      <c r="A623" s="224">
        <v>516000</v>
      </c>
      <c r="B623" s="222" t="s">
        <v>257</v>
      </c>
      <c r="C623" s="233">
        <f>C624</f>
        <v>60000</v>
      </c>
      <c r="D623" s="233">
        <f t="shared" ref="D623" si="157">D624</f>
        <v>36200</v>
      </c>
      <c r="E623" s="233">
        <f t="shared" ref="E623" si="158">E624</f>
        <v>0</v>
      </c>
      <c r="F623" s="217">
        <f t="shared" si="154"/>
        <v>60.333333333333336</v>
      </c>
      <c r="G623" s="218"/>
      <c r="H623" s="218"/>
    </row>
    <row r="624" spans="1:8" s="178" customFormat="1" x14ac:dyDescent="0.2">
      <c r="A624" s="209">
        <v>516100</v>
      </c>
      <c r="B624" s="210" t="s">
        <v>257</v>
      </c>
      <c r="C624" s="231">
        <v>60000</v>
      </c>
      <c r="D624" s="220">
        <v>36200</v>
      </c>
      <c r="E624" s="220">
        <v>0</v>
      </c>
      <c r="F624" s="221">
        <f t="shared" si="154"/>
        <v>60.333333333333336</v>
      </c>
      <c r="G624" s="218"/>
      <c r="H624" s="218"/>
    </row>
    <row r="625" spans="1:8" s="234" customFormat="1" x14ac:dyDescent="0.2">
      <c r="A625" s="224">
        <v>630000</v>
      </c>
      <c r="B625" s="222" t="s">
        <v>277</v>
      </c>
      <c r="C625" s="233">
        <f>0+C626</f>
        <v>443500</v>
      </c>
      <c r="D625" s="233">
        <f>0+D626</f>
        <v>445100</v>
      </c>
      <c r="E625" s="233">
        <f>0+E626</f>
        <v>0</v>
      </c>
      <c r="F625" s="217">
        <f t="shared" si="154"/>
        <v>100.36076662908681</v>
      </c>
      <c r="G625" s="218"/>
      <c r="H625" s="218"/>
    </row>
    <row r="626" spans="1:8" s="234" customFormat="1" x14ac:dyDescent="0.2">
      <c r="A626" s="224">
        <v>638000</v>
      </c>
      <c r="B626" s="222" t="s">
        <v>284</v>
      </c>
      <c r="C626" s="233">
        <f>C627</f>
        <v>443500</v>
      </c>
      <c r="D626" s="233">
        <f t="shared" ref="D626" si="159">D627</f>
        <v>445100</v>
      </c>
      <c r="E626" s="233">
        <f t="shared" ref="E626" si="160">E627</f>
        <v>0</v>
      </c>
      <c r="F626" s="217">
        <f t="shared" si="154"/>
        <v>100.36076662908681</v>
      </c>
      <c r="G626" s="218"/>
      <c r="H626" s="218"/>
    </row>
    <row r="627" spans="1:8" s="178" customFormat="1" x14ac:dyDescent="0.2">
      <c r="A627" s="209">
        <v>638100</v>
      </c>
      <c r="B627" s="210" t="s">
        <v>285</v>
      </c>
      <c r="C627" s="231">
        <v>443500</v>
      </c>
      <c r="D627" s="220">
        <v>445100</v>
      </c>
      <c r="E627" s="220">
        <v>0</v>
      </c>
      <c r="F627" s="221">
        <f t="shared" si="154"/>
        <v>100.36076662908681</v>
      </c>
      <c r="G627" s="218"/>
      <c r="H627" s="218"/>
    </row>
    <row r="628" spans="1:8" s="178" customFormat="1" x14ac:dyDescent="0.2">
      <c r="A628" s="241"/>
      <c r="B628" s="227" t="s">
        <v>294</v>
      </c>
      <c r="C628" s="238">
        <f>C599+C619+C625</f>
        <v>18472600</v>
      </c>
      <c r="D628" s="238">
        <f>D599+D619+D625</f>
        <v>18540800</v>
      </c>
      <c r="E628" s="238">
        <f>E599+E619+E625</f>
        <v>44100</v>
      </c>
      <c r="F628" s="229">
        <f t="shared" si="154"/>
        <v>100.36919545705531</v>
      </c>
      <c r="G628" s="218"/>
      <c r="H628" s="218"/>
    </row>
    <row r="629" spans="1:8" s="178" customFormat="1" x14ac:dyDescent="0.2">
      <c r="A629" s="242"/>
      <c r="B629" s="202"/>
      <c r="C629" s="212"/>
      <c r="D629" s="212"/>
      <c r="E629" s="212"/>
      <c r="F629" s="213"/>
      <c r="G629" s="218"/>
      <c r="H629" s="218"/>
    </row>
    <row r="630" spans="1:8" s="178" customFormat="1" x14ac:dyDescent="0.2">
      <c r="A630" s="205"/>
      <c r="B630" s="202"/>
      <c r="C630" s="231"/>
      <c r="D630" s="231"/>
      <c r="E630" s="231"/>
      <c r="F630" s="232"/>
      <c r="G630" s="218"/>
      <c r="H630" s="218"/>
    </row>
    <row r="631" spans="1:8" s="178" customFormat="1" x14ac:dyDescent="0.2">
      <c r="A631" s="209" t="s">
        <v>333</v>
      </c>
      <c r="B631" s="222"/>
      <c r="C631" s="231"/>
      <c r="D631" s="231"/>
      <c r="E631" s="231"/>
      <c r="F631" s="232"/>
      <c r="G631" s="218"/>
      <c r="H631" s="218"/>
    </row>
    <row r="632" spans="1:8" s="178" customFormat="1" x14ac:dyDescent="0.2">
      <c r="A632" s="209" t="s">
        <v>315</v>
      </c>
      <c r="B632" s="222"/>
      <c r="C632" s="231"/>
      <c r="D632" s="231"/>
      <c r="E632" s="231"/>
      <c r="F632" s="232"/>
      <c r="G632" s="218"/>
      <c r="H632" s="218"/>
    </row>
    <row r="633" spans="1:8" s="178" customFormat="1" x14ac:dyDescent="0.2">
      <c r="A633" s="209" t="s">
        <v>334</v>
      </c>
      <c r="B633" s="222"/>
      <c r="C633" s="231"/>
      <c r="D633" s="231"/>
      <c r="E633" s="231"/>
      <c r="F633" s="232"/>
      <c r="G633" s="218"/>
      <c r="H633" s="218"/>
    </row>
    <row r="634" spans="1:8" s="178" customFormat="1" x14ac:dyDescent="0.2">
      <c r="A634" s="209" t="s">
        <v>293</v>
      </c>
      <c r="B634" s="222"/>
      <c r="C634" s="231"/>
      <c r="D634" s="231"/>
      <c r="E634" s="231"/>
      <c r="F634" s="232"/>
      <c r="G634" s="218"/>
      <c r="H634" s="218"/>
    </row>
    <row r="635" spans="1:8" s="178" customFormat="1" x14ac:dyDescent="0.2">
      <c r="A635" s="209"/>
      <c r="B635" s="211"/>
      <c r="C635" s="212"/>
      <c r="D635" s="212"/>
      <c r="E635" s="212"/>
      <c r="F635" s="213"/>
      <c r="G635" s="218"/>
      <c r="H635" s="218"/>
    </row>
    <row r="636" spans="1:8" s="178" customFormat="1" x14ac:dyDescent="0.2">
      <c r="A636" s="224">
        <v>410000</v>
      </c>
      <c r="B636" s="215" t="s">
        <v>44</v>
      </c>
      <c r="C636" s="233">
        <f>C637+C642+C652</f>
        <v>10154000</v>
      </c>
      <c r="D636" s="233">
        <f>D637+D642+D652</f>
        <v>10485000</v>
      </c>
      <c r="E636" s="233">
        <f>E637+E642+E652</f>
        <v>0</v>
      </c>
      <c r="F636" s="217">
        <f t="shared" ref="F636:F656" si="161">D636/C636*100</f>
        <v>103.25979909395313</v>
      </c>
      <c r="G636" s="218"/>
      <c r="H636" s="218"/>
    </row>
    <row r="637" spans="1:8" s="178" customFormat="1" x14ac:dyDescent="0.2">
      <c r="A637" s="224">
        <v>411000</v>
      </c>
      <c r="B637" s="215" t="s">
        <v>45</v>
      </c>
      <c r="C637" s="233">
        <f>SUM(C638:C641)</f>
        <v>6115600</v>
      </c>
      <c r="D637" s="233">
        <f t="shared" ref="D637" si="162">SUM(D638:D641)</f>
        <v>6096600</v>
      </c>
      <c r="E637" s="233">
        <f>SUM(E638:E641)</f>
        <v>0</v>
      </c>
      <c r="F637" s="217">
        <f t="shared" si="161"/>
        <v>99.68931911832037</v>
      </c>
      <c r="G637" s="218"/>
      <c r="H637" s="218"/>
    </row>
    <row r="638" spans="1:8" s="178" customFormat="1" x14ac:dyDescent="0.2">
      <c r="A638" s="209">
        <v>411100</v>
      </c>
      <c r="B638" s="210" t="s">
        <v>46</v>
      </c>
      <c r="C638" s="231">
        <f>5450000+175600</f>
        <v>5625600</v>
      </c>
      <c r="D638" s="220">
        <v>5585600</v>
      </c>
      <c r="E638" s="220">
        <v>0</v>
      </c>
      <c r="F638" s="221">
        <f t="shared" si="161"/>
        <v>99.28896473265074</v>
      </c>
      <c r="G638" s="218"/>
      <c r="H638" s="218"/>
    </row>
    <row r="639" spans="1:8" s="178" customFormat="1" ht="46.5" x14ac:dyDescent="0.2">
      <c r="A639" s="209">
        <v>411200</v>
      </c>
      <c r="B639" s="210" t="s">
        <v>47</v>
      </c>
      <c r="C639" s="231">
        <v>230000</v>
      </c>
      <c r="D639" s="220">
        <v>246000</v>
      </c>
      <c r="E639" s="220">
        <v>0</v>
      </c>
      <c r="F639" s="221">
        <f t="shared" si="161"/>
        <v>106.95652173913044</v>
      </c>
      <c r="G639" s="218"/>
      <c r="H639" s="218"/>
    </row>
    <row r="640" spans="1:8" s="178" customFormat="1" ht="46.5" x14ac:dyDescent="0.2">
      <c r="A640" s="209">
        <v>411300</v>
      </c>
      <c r="B640" s="210" t="s">
        <v>48</v>
      </c>
      <c r="C640" s="231">
        <v>200000</v>
      </c>
      <c r="D640" s="220">
        <v>185000</v>
      </c>
      <c r="E640" s="220">
        <v>0</v>
      </c>
      <c r="F640" s="221">
        <f t="shared" si="161"/>
        <v>92.5</v>
      </c>
      <c r="G640" s="218"/>
      <c r="H640" s="218"/>
    </row>
    <row r="641" spans="1:8" s="178" customFormat="1" x14ac:dyDescent="0.2">
      <c r="A641" s="209">
        <v>411400</v>
      </c>
      <c r="B641" s="210" t="s">
        <v>49</v>
      </c>
      <c r="C641" s="231">
        <v>60000</v>
      </c>
      <c r="D641" s="220">
        <v>80000</v>
      </c>
      <c r="E641" s="220">
        <v>0</v>
      </c>
      <c r="F641" s="221">
        <f t="shared" si="161"/>
        <v>133.33333333333331</v>
      </c>
      <c r="G641" s="218"/>
      <c r="H641" s="218"/>
    </row>
    <row r="642" spans="1:8" s="178" customFormat="1" x14ac:dyDescent="0.2">
      <c r="A642" s="224">
        <v>412000</v>
      </c>
      <c r="B642" s="222" t="s">
        <v>50</v>
      </c>
      <c r="C642" s="233">
        <f>SUM(C643:C651)</f>
        <v>4037400</v>
      </c>
      <c r="D642" s="233">
        <f>SUM(D643:D651)</f>
        <v>4387400</v>
      </c>
      <c r="E642" s="233">
        <f>SUM(E643:E651)</f>
        <v>0</v>
      </c>
      <c r="F642" s="217">
        <f t="shared" si="161"/>
        <v>108.66894536087581</v>
      </c>
      <c r="G642" s="218"/>
      <c r="H642" s="218"/>
    </row>
    <row r="643" spans="1:8" s="178" customFormat="1" ht="46.5" x14ac:dyDescent="0.2">
      <c r="A643" s="209">
        <v>412200</v>
      </c>
      <c r="B643" s="210" t="s">
        <v>52</v>
      </c>
      <c r="C643" s="231">
        <v>2000000</v>
      </c>
      <c r="D643" s="220">
        <v>2200000</v>
      </c>
      <c r="E643" s="220">
        <v>0</v>
      </c>
      <c r="F643" s="221">
        <f t="shared" si="161"/>
        <v>110.00000000000001</v>
      </c>
      <c r="G643" s="218"/>
      <c r="H643" s="218"/>
    </row>
    <row r="644" spans="1:8" s="178" customFormat="1" x14ac:dyDescent="0.2">
      <c r="A644" s="209">
        <v>412300</v>
      </c>
      <c r="B644" s="210" t="s">
        <v>53</v>
      </c>
      <c r="C644" s="231">
        <v>300000</v>
      </c>
      <c r="D644" s="220">
        <v>300000</v>
      </c>
      <c r="E644" s="220">
        <v>0</v>
      </c>
      <c r="F644" s="221">
        <f t="shared" si="161"/>
        <v>100</v>
      </c>
      <c r="G644" s="218"/>
      <c r="H644" s="218"/>
    </row>
    <row r="645" spans="1:8" s="178" customFormat="1" x14ac:dyDescent="0.2">
      <c r="A645" s="209">
        <v>412500</v>
      </c>
      <c r="B645" s="210" t="s">
        <v>57</v>
      </c>
      <c r="C645" s="231">
        <v>710000</v>
      </c>
      <c r="D645" s="220">
        <v>739999.99999999988</v>
      </c>
      <c r="E645" s="220">
        <v>0</v>
      </c>
      <c r="F645" s="221">
        <f t="shared" si="161"/>
        <v>104.22535211267605</v>
      </c>
      <c r="G645" s="218"/>
      <c r="H645" s="218"/>
    </row>
    <row r="646" spans="1:8" s="178" customFormat="1" x14ac:dyDescent="0.2">
      <c r="A646" s="209">
        <v>412600</v>
      </c>
      <c r="B646" s="210" t="s">
        <v>58</v>
      </c>
      <c r="C646" s="231">
        <v>10000</v>
      </c>
      <c r="D646" s="220">
        <v>10000</v>
      </c>
      <c r="E646" s="220">
        <v>0</v>
      </c>
      <c r="F646" s="221">
        <f t="shared" si="161"/>
        <v>100</v>
      </c>
      <c r="G646" s="218"/>
      <c r="H646" s="218"/>
    </row>
    <row r="647" spans="1:8" s="178" customFormat="1" x14ac:dyDescent="0.2">
      <c r="A647" s="209">
        <v>412700</v>
      </c>
      <c r="B647" s="210" t="s">
        <v>60</v>
      </c>
      <c r="C647" s="231">
        <v>1000000</v>
      </c>
      <c r="D647" s="220">
        <v>1120000</v>
      </c>
      <c r="E647" s="220">
        <v>0</v>
      </c>
      <c r="F647" s="221">
        <f t="shared" si="161"/>
        <v>112.00000000000001</v>
      </c>
      <c r="G647" s="218"/>
      <c r="H647" s="218"/>
    </row>
    <row r="648" spans="1:8" s="178" customFormat="1" x14ac:dyDescent="0.2">
      <c r="A648" s="209">
        <v>412900</v>
      </c>
      <c r="B648" s="223" t="s">
        <v>74</v>
      </c>
      <c r="C648" s="231">
        <v>3000</v>
      </c>
      <c r="D648" s="220">
        <v>3000</v>
      </c>
      <c r="E648" s="220">
        <v>0</v>
      </c>
      <c r="F648" s="221">
        <f t="shared" si="161"/>
        <v>100</v>
      </c>
      <c r="G648" s="218"/>
      <c r="H648" s="218"/>
    </row>
    <row r="649" spans="1:8" s="178" customFormat="1" x14ac:dyDescent="0.2">
      <c r="A649" s="209">
        <v>412900</v>
      </c>
      <c r="B649" s="223" t="s">
        <v>76</v>
      </c>
      <c r="C649" s="231">
        <v>800</v>
      </c>
      <c r="D649" s="220">
        <v>800</v>
      </c>
      <c r="E649" s="220">
        <v>0</v>
      </c>
      <c r="F649" s="221">
        <f t="shared" si="161"/>
        <v>100</v>
      </c>
      <c r="G649" s="218"/>
      <c r="H649" s="218"/>
    </row>
    <row r="650" spans="1:8" s="178" customFormat="1" ht="46.5" x14ac:dyDescent="0.2">
      <c r="A650" s="209">
        <v>412900</v>
      </c>
      <c r="B650" s="223" t="s">
        <v>77</v>
      </c>
      <c r="C650" s="231">
        <v>1600</v>
      </c>
      <c r="D650" s="220">
        <v>1600</v>
      </c>
      <c r="E650" s="220">
        <v>0</v>
      </c>
      <c r="F650" s="221">
        <f t="shared" si="161"/>
        <v>100</v>
      </c>
      <c r="G650" s="218"/>
      <c r="H650" s="218"/>
    </row>
    <row r="651" spans="1:8" s="178" customFormat="1" x14ac:dyDescent="0.2">
      <c r="A651" s="209">
        <v>412900</v>
      </c>
      <c r="B651" s="223" t="s">
        <v>78</v>
      </c>
      <c r="C651" s="231">
        <v>12000</v>
      </c>
      <c r="D651" s="220">
        <v>12000.000000000002</v>
      </c>
      <c r="E651" s="220">
        <v>0</v>
      </c>
      <c r="F651" s="221">
        <f t="shared" si="161"/>
        <v>100.00000000000003</v>
      </c>
      <c r="G651" s="218"/>
      <c r="H651" s="218"/>
    </row>
    <row r="652" spans="1:8" s="234" customFormat="1" ht="46.5" x14ac:dyDescent="0.2">
      <c r="A652" s="224">
        <v>418000</v>
      </c>
      <c r="B652" s="222" t="s">
        <v>198</v>
      </c>
      <c r="C652" s="233">
        <f>C653</f>
        <v>1000</v>
      </c>
      <c r="D652" s="233">
        <f t="shared" ref="D652" si="163">D653</f>
        <v>1000</v>
      </c>
      <c r="E652" s="233">
        <f t="shared" ref="E652" si="164">E653</f>
        <v>0</v>
      </c>
      <c r="F652" s="217">
        <f t="shared" si="161"/>
        <v>100</v>
      </c>
      <c r="G652" s="218"/>
      <c r="H652" s="218"/>
    </row>
    <row r="653" spans="1:8" s="178" customFormat="1" x14ac:dyDescent="0.2">
      <c r="A653" s="209">
        <v>418400</v>
      </c>
      <c r="B653" s="210" t="s">
        <v>200</v>
      </c>
      <c r="C653" s="231">
        <v>1000</v>
      </c>
      <c r="D653" s="220">
        <v>1000</v>
      </c>
      <c r="E653" s="220">
        <v>0</v>
      </c>
      <c r="F653" s="221">
        <f t="shared" si="161"/>
        <v>100</v>
      </c>
      <c r="G653" s="218"/>
      <c r="H653" s="218"/>
    </row>
    <row r="654" spans="1:8" s="178" customFormat="1" x14ac:dyDescent="0.2">
      <c r="A654" s="224">
        <v>510000</v>
      </c>
      <c r="B654" s="222" t="s">
        <v>245</v>
      </c>
      <c r="C654" s="233">
        <f>C655+C660+C658</f>
        <v>1390000</v>
      </c>
      <c r="D654" s="233">
        <f>D655+D660+D658</f>
        <v>1370000</v>
      </c>
      <c r="E654" s="233">
        <f>E655+E660+E658</f>
        <v>0</v>
      </c>
      <c r="F654" s="217">
        <f t="shared" si="161"/>
        <v>98.561151079136692</v>
      </c>
      <c r="G654" s="218"/>
      <c r="H654" s="218"/>
    </row>
    <row r="655" spans="1:8" s="178" customFormat="1" x14ac:dyDescent="0.2">
      <c r="A655" s="224">
        <v>511000</v>
      </c>
      <c r="B655" s="222" t="s">
        <v>246</v>
      </c>
      <c r="C655" s="233">
        <f>SUM(C656:C657)</f>
        <v>370000</v>
      </c>
      <c r="D655" s="233">
        <f>SUM(D656:D657)</f>
        <v>280000</v>
      </c>
      <c r="E655" s="233">
        <f>SUM(E656:E657)</f>
        <v>0</v>
      </c>
      <c r="F655" s="217">
        <f t="shared" si="161"/>
        <v>75.675675675675677</v>
      </c>
      <c r="G655" s="218"/>
      <c r="H655" s="218"/>
    </row>
    <row r="656" spans="1:8" s="178" customFormat="1" ht="46.5" x14ac:dyDescent="0.2">
      <c r="A656" s="209">
        <v>511200</v>
      </c>
      <c r="B656" s="210" t="s">
        <v>248</v>
      </c>
      <c r="C656" s="231">
        <v>300000</v>
      </c>
      <c r="D656" s="220">
        <v>0</v>
      </c>
      <c r="E656" s="220">
        <v>0</v>
      </c>
      <c r="F656" s="221">
        <f t="shared" si="161"/>
        <v>0</v>
      </c>
      <c r="G656" s="218"/>
      <c r="H656" s="218"/>
    </row>
    <row r="657" spans="1:8" s="178" customFormat="1" x14ac:dyDescent="0.2">
      <c r="A657" s="209">
        <v>511300</v>
      </c>
      <c r="B657" s="210" t="s">
        <v>249</v>
      </c>
      <c r="C657" s="231">
        <v>70000</v>
      </c>
      <c r="D657" s="220">
        <v>280000</v>
      </c>
      <c r="E657" s="220">
        <v>0</v>
      </c>
      <c r="F657" s="221"/>
      <c r="G657" s="218"/>
      <c r="H657" s="218"/>
    </row>
    <row r="658" spans="1:8" s="234" customFormat="1" x14ac:dyDescent="0.2">
      <c r="A658" s="224">
        <v>513000</v>
      </c>
      <c r="B658" s="222" t="s">
        <v>253</v>
      </c>
      <c r="C658" s="233">
        <f>C659</f>
        <v>877000</v>
      </c>
      <c r="D658" s="233">
        <f t="shared" ref="D658" si="165">D659</f>
        <v>877000</v>
      </c>
      <c r="E658" s="233">
        <f t="shared" ref="E658" si="166">E659</f>
        <v>0</v>
      </c>
      <c r="F658" s="217">
        <f t="shared" ref="F658:F667" si="167">D658/C658*100</f>
        <v>100</v>
      </c>
      <c r="G658" s="218"/>
      <c r="H658" s="218"/>
    </row>
    <row r="659" spans="1:8" s="178" customFormat="1" x14ac:dyDescent="0.2">
      <c r="A659" s="209">
        <v>513700</v>
      </c>
      <c r="B659" s="210" t="s">
        <v>256</v>
      </c>
      <c r="C659" s="231">
        <v>877000</v>
      </c>
      <c r="D659" s="220">
        <v>877000</v>
      </c>
      <c r="E659" s="220">
        <v>0</v>
      </c>
      <c r="F659" s="221">
        <f t="shared" si="167"/>
        <v>100</v>
      </c>
      <c r="G659" s="218"/>
      <c r="H659" s="218"/>
    </row>
    <row r="660" spans="1:8" s="178" customFormat="1" x14ac:dyDescent="0.2">
      <c r="A660" s="224">
        <v>516000</v>
      </c>
      <c r="B660" s="222" t="s">
        <v>257</v>
      </c>
      <c r="C660" s="233">
        <f>SUM(C661)</f>
        <v>143000</v>
      </c>
      <c r="D660" s="233">
        <f t="shared" ref="D660" si="168">SUM(D661)</f>
        <v>213000</v>
      </c>
      <c r="E660" s="233">
        <f t="shared" ref="E660" si="169">SUM(E661)</f>
        <v>0</v>
      </c>
      <c r="F660" s="217">
        <f t="shared" si="167"/>
        <v>148.95104895104896</v>
      </c>
      <c r="G660" s="218"/>
      <c r="H660" s="218"/>
    </row>
    <row r="661" spans="1:8" s="178" customFormat="1" x14ac:dyDescent="0.2">
      <c r="A661" s="209">
        <v>516100</v>
      </c>
      <c r="B661" s="210" t="s">
        <v>257</v>
      </c>
      <c r="C661" s="231">
        <v>143000</v>
      </c>
      <c r="D661" s="220">
        <v>213000</v>
      </c>
      <c r="E661" s="220">
        <v>0</v>
      </c>
      <c r="F661" s="221">
        <f t="shared" si="167"/>
        <v>148.95104895104896</v>
      </c>
      <c r="G661" s="218"/>
      <c r="H661" s="218"/>
    </row>
    <row r="662" spans="1:8" s="234" customFormat="1" x14ac:dyDescent="0.2">
      <c r="A662" s="224">
        <v>630000</v>
      </c>
      <c r="B662" s="222" t="s">
        <v>277</v>
      </c>
      <c r="C662" s="233">
        <f>C663+C665</f>
        <v>87700</v>
      </c>
      <c r="D662" s="233">
        <f>D663+D665</f>
        <v>127700</v>
      </c>
      <c r="E662" s="233">
        <f>E663+E665</f>
        <v>0</v>
      </c>
      <c r="F662" s="217">
        <f t="shared" si="167"/>
        <v>145.61003420752564</v>
      </c>
      <c r="G662" s="218"/>
      <c r="H662" s="218"/>
    </row>
    <row r="663" spans="1:8" s="234" customFormat="1" x14ac:dyDescent="0.2">
      <c r="A663" s="224">
        <v>631000</v>
      </c>
      <c r="B663" s="222" t="s">
        <v>278</v>
      </c>
      <c r="C663" s="233">
        <f>C664+0</f>
        <v>37700</v>
      </c>
      <c r="D663" s="233">
        <f>D664+0</f>
        <v>37700</v>
      </c>
      <c r="E663" s="233">
        <f>E664+0</f>
        <v>0</v>
      </c>
      <c r="F663" s="217">
        <f t="shared" si="167"/>
        <v>100</v>
      </c>
      <c r="G663" s="218"/>
      <c r="H663" s="218"/>
    </row>
    <row r="664" spans="1:8" s="178" customFormat="1" x14ac:dyDescent="0.2">
      <c r="A664" s="209">
        <v>631100</v>
      </c>
      <c r="B664" s="210" t="s">
        <v>279</v>
      </c>
      <c r="C664" s="231">
        <v>37700</v>
      </c>
      <c r="D664" s="220">
        <v>37700</v>
      </c>
      <c r="E664" s="220">
        <v>0</v>
      </c>
      <c r="F664" s="221">
        <f t="shared" si="167"/>
        <v>100</v>
      </c>
      <c r="G664" s="218"/>
      <c r="H664" s="218"/>
    </row>
    <row r="665" spans="1:8" s="234" customFormat="1" x14ac:dyDescent="0.2">
      <c r="A665" s="224">
        <v>638000</v>
      </c>
      <c r="B665" s="222" t="s">
        <v>284</v>
      </c>
      <c r="C665" s="233">
        <f>C666</f>
        <v>50000</v>
      </c>
      <c r="D665" s="233">
        <f t="shared" ref="D665" si="170">D666</f>
        <v>90000</v>
      </c>
      <c r="E665" s="233">
        <f t="shared" ref="E665" si="171">E666</f>
        <v>0</v>
      </c>
      <c r="F665" s="217">
        <f t="shared" si="167"/>
        <v>180</v>
      </c>
      <c r="G665" s="218"/>
      <c r="H665" s="218"/>
    </row>
    <row r="666" spans="1:8" s="178" customFormat="1" x14ac:dyDescent="0.2">
      <c r="A666" s="209">
        <v>638100</v>
      </c>
      <c r="B666" s="210" t="s">
        <v>285</v>
      </c>
      <c r="C666" s="231">
        <v>50000</v>
      </c>
      <c r="D666" s="220">
        <v>90000</v>
      </c>
      <c r="E666" s="220">
        <v>0</v>
      </c>
      <c r="F666" s="221">
        <f t="shared" si="167"/>
        <v>180</v>
      </c>
      <c r="G666" s="218"/>
      <c r="H666" s="218"/>
    </row>
    <row r="667" spans="1:8" s="178" customFormat="1" x14ac:dyDescent="0.2">
      <c r="A667" s="241"/>
      <c r="B667" s="227" t="s">
        <v>294</v>
      </c>
      <c r="C667" s="238">
        <f>C636+C654+C662</f>
        <v>11631700</v>
      </c>
      <c r="D667" s="238">
        <f>D636+D654+D662</f>
        <v>11982700</v>
      </c>
      <c r="E667" s="238">
        <f>E636+E654+E662</f>
        <v>0</v>
      </c>
      <c r="F667" s="229">
        <f t="shared" si="167"/>
        <v>103.01761565377375</v>
      </c>
      <c r="G667" s="218"/>
      <c r="H667" s="218"/>
    </row>
    <row r="668" spans="1:8" s="178" customFormat="1" x14ac:dyDescent="0.2">
      <c r="A668" s="242"/>
      <c r="B668" s="202"/>
      <c r="C668" s="212"/>
      <c r="D668" s="212"/>
      <c r="E668" s="212"/>
      <c r="F668" s="213"/>
      <c r="G668" s="218"/>
      <c r="H668" s="218"/>
    </row>
    <row r="669" spans="1:8" s="178" customFormat="1" x14ac:dyDescent="0.2">
      <c r="A669" s="205"/>
      <c r="B669" s="202"/>
      <c r="C669" s="231"/>
      <c r="D669" s="231"/>
      <c r="E669" s="231"/>
      <c r="F669" s="232"/>
      <c r="G669" s="218"/>
      <c r="H669" s="218"/>
    </row>
    <row r="670" spans="1:8" s="178" customFormat="1" x14ac:dyDescent="0.2">
      <c r="A670" s="209" t="s">
        <v>335</v>
      </c>
      <c r="B670" s="222"/>
      <c r="C670" s="231"/>
      <c r="D670" s="231"/>
      <c r="E670" s="231"/>
      <c r="F670" s="232"/>
      <c r="G670" s="218"/>
      <c r="H670" s="218"/>
    </row>
    <row r="671" spans="1:8" s="178" customFormat="1" x14ac:dyDescent="0.2">
      <c r="A671" s="209" t="s">
        <v>315</v>
      </c>
      <c r="B671" s="222"/>
      <c r="C671" s="231"/>
      <c r="D671" s="231"/>
      <c r="E671" s="231"/>
      <c r="F671" s="232"/>
      <c r="G671" s="218"/>
      <c r="H671" s="218"/>
    </row>
    <row r="672" spans="1:8" s="178" customFormat="1" x14ac:dyDescent="0.2">
      <c r="A672" s="209" t="s">
        <v>336</v>
      </c>
      <c r="B672" s="222"/>
      <c r="C672" s="231"/>
      <c r="D672" s="231"/>
      <c r="E672" s="231"/>
      <c r="F672" s="232"/>
      <c r="G672" s="218"/>
      <c r="H672" s="218"/>
    </row>
    <row r="673" spans="1:8" s="178" customFormat="1" x14ac:dyDescent="0.2">
      <c r="A673" s="209" t="s">
        <v>293</v>
      </c>
      <c r="B673" s="222"/>
      <c r="C673" s="231"/>
      <c r="D673" s="231"/>
      <c r="E673" s="231"/>
      <c r="F673" s="232"/>
      <c r="G673" s="218"/>
      <c r="H673" s="218"/>
    </row>
    <row r="674" spans="1:8" s="178" customFormat="1" x14ac:dyDescent="0.2">
      <c r="A674" s="209"/>
      <c r="B674" s="211"/>
      <c r="C674" s="212"/>
      <c r="D674" s="212"/>
      <c r="E674" s="212"/>
      <c r="F674" s="213"/>
      <c r="G674" s="218"/>
      <c r="H674" s="218"/>
    </row>
    <row r="675" spans="1:8" s="178" customFormat="1" x14ac:dyDescent="0.2">
      <c r="A675" s="224">
        <v>410000</v>
      </c>
      <c r="B675" s="215" t="s">
        <v>44</v>
      </c>
      <c r="C675" s="233">
        <f>C676+C681</f>
        <v>2222200</v>
      </c>
      <c r="D675" s="233">
        <f t="shared" ref="D675" si="172">D676+D681</f>
        <v>1726299.9999999993</v>
      </c>
      <c r="E675" s="233">
        <f>E676+E681</f>
        <v>210300</v>
      </c>
      <c r="F675" s="217">
        <f t="shared" ref="F675:F691" si="173">D675/C675*100</f>
        <v>77.684276842768398</v>
      </c>
      <c r="G675" s="218"/>
      <c r="H675" s="218"/>
    </row>
    <row r="676" spans="1:8" s="178" customFormat="1" x14ac:dyDescent="0.2">
      <c r="A676" s="224">
        <v>411000</v>
      </c>
      <c r="B676" s="215" t="s">
        <v>45</v>
      </c>
      <c r="C676" s="233">
        <f>SUM(C677:C680)</f>
        <v>1105000</v>
      </c>
      <c r="D676" s="233">
        <f t="shared" ref="D676" si="174">SUM(D677:D680)</f>
        <v>1080999.9999999995</v>
      </c>
      <c r="E676" s="233">
        <f>SUM(E677:E680)</f>
        <v>0</v>
      </c>
      <c r="F676" s="217">
        <f t="shared" si="173"/>
        <v>97.828054298642499</v>
      </c>
      <c r="G676" s="218"/>
      <c r="H676" s="218"/>
    </row>
    <row r="677" spans="1:8" s="178" customFormat="1" x14ac:dyDescent="0.2">
      <c r="A677" s="209">
        <v>411100</v>
      </c>
      <c r="B677" s="210" t="s">
        <v>46</v>
      </c>
      <c r="C677" s="231">
        <f>1050000+2000</f>
        <v>1052000</v>
      </c>
      <c r="D677" s="220">
        <v>1025899.9999999995</v>
      </c>
      <c r="E677" s="220">
        <v>0</v>
      </c>
      <c r="F677" s="221">
        <f t="shared" si="173"/>
        <v>97.519011406844058</v>
      </c>
      <c r="G677" s="218"/>
      <c r="H677" s="218"/>
    </row>
    <row r="678" spans="1:8" s="178" customFormat="1" ht="46.5" x14ac:dyDescent="0.2">
      <c r="A678" s="209">
        <v>411200</v>
      </c>
      <c r="B678" s="210" t="s">
        <v>47</v>
      </c>
      <c r="C678" s="231">
        <v>36000</v>
      </c>
      <c r="D678" s="220">
        <v>36400</v>
      </c>
      <c r="E678" s="220">
        <v>0</v>
      </c>
      <c r="F678" s="221">
        <f t="shared" si="173"/>
        <v>101.11111111111111</v>
      </c>
      <c r="G678" s="218"/>
      <c r="H678" s="218"/>
    </row>
    <row r="679" spans="1:8" s="178" customFormat="1" ht="46.5" x14ac:dyDescent="0.2">
      <c r="A679" s="209">
        <v>411300</v>
      </c>
      <c r="B679" s="210" t="s">
        <v>48</v>
      </c>
      <c r="C679" s="231">
        <v>8200</v>
      </c>
      <c r="D679" s="220">
        <v>11700</v>
      </c>
      <c r="E679" s="220">
        <v>0</v>
      </c>
      <c r="F679" s="221">
        <f t="shared" si="173"/>
        <v>142.6829268292683</v>
      </c>
      <c r="G679" s="218"/>
      <c r="H679" s="218"/>
    </row>
    <row r="680" spans="1:8" s="178" customFormat="1" x14ac:dyDescent="0.2">
      <c r="A680" s="209">
        <v>411400</v>
      </c>
      <c r="B680" s="210" t="s">
        <v>49</v>
      </c>
      <c r="C680" s="231">
        <v>8800</v>
      </c>
      <c r="D680" s="220">
        <v>7000</v>
      </c>
      <c r="E680" s="220">
        <v>0</v>
      </c>
      <c r="F680" s="221">
        <f t="shared" si="173"/>
        <v>79.545454545454547</v>
      </c>
      <c r="G680" s="218"/>
      <c r="H680" s="218"/>
    </row>
    <row r="681" spans="1:8" s="178" customFormat="1" x14ac:dyDescent="0.2">
      <c r="A681" s="224">
        <v>412000</v>
      </c>
      <c r="B681" s="222" t="s">
        <v>50</v>
      </c>
      <c r="C681" s="233">
        <f>SUM(C682:C692)</f>
        <v>1117200</v>
      </c>
      <c r="D681" s="233">
        <f>SUM(D682:D692)</f>
        <v>645299.99999999977</v>
      </c>
      <c r="E681" s="233">
        <f>SUM(E682:E692)</f>
        <v>210300</v>
      </c>
      <c r="F681" s="217">
        <f t="shared" si="173"/>
        <v>57.760472610096649</v>
      </c>
      <c r="G681" s="218"/>
      <c r="H681" s="218"/>
    </row>
    <row r="682" spans="1:8" s="178" customFormat="1" ht="46.5" x14ac:dyDescent="0.2">
      <c r="A682" s="209">
        <v>412200</v>
      </c>
      <c r="B682" s="210" t="s">
        <v>52</v>
      </c>
      <c r="C682" s="231">
        <v>23000</v>
      </c>
      <c r="D682" s="220">
        <v>16700</v>
      </c>
      <c r="E682" s="220">
        <v>0</v>
      </c>
      <c r="F682" s="221">
        <f t="shared" si="173"/>
        <v>72.608695652173921</v>
      </c>
      <c r="G682" s="218"/>
      <c r="H682" s="218"/>
    </row>
    <row r="683" spans="1:8" s="178" customFormat="1" x14ac:dyDescent="0.2">
      <c r="A683" s="209">
        <v>412300</v>
      </c>
      <c r="B683" s="210" t="s">
        <v>53</v>
      </c>
      <c r="C683" s="231">
        <v>23000</v>
      </c>
      <c r="D683" s="220">
        <v>19300</v>
      </c>
      <c r="E683" s="220">
        <v>0</v>
      </c>
      <c r="F683" s="221">
        <f t="shared" si="173"/>
        <v>83.913043478260875</v>
      </c>
      <c r="G683" s="218"/>
      <c r="H683" s="218"/>
    </row>
    <row r="684" spans="1:8" s="178" customFormat="1" x14ac:dyDescent="0.2">
      <c r="A684" s="209">
        <v>412500</v>
      </c>
      <c r="B684" s="210" t="s">
        <v>57</v>
      </c>
      <c r="C684" s="231">
        <v>700000</v>
      </c>
      <c r="D684" s="220">
        <v>202799.99999999977</v>
      </c>
      <c r="E684" s="220">
        <v>0</v>
      </c>
      <c r="F684" s="221">
        <f t="shared" si="173"/>
        <v>28.971428571428536</v>
      </c>
      <c r="G684" s="218"/>
      <c r="H684" s="218"/>
    </row>
    <row r="685" spans="1:8" s="178" customFormat="1" x14ac:dyDescent="0.2">
      <c r="A685" s="209">
        <v>412600</v>
      </c>
      <c r="B685" s="210" t="s">
        <v>58</v>
      </c>
      <c r="C685" s="231">
        <v>250000</v>
      </c>
      <c r="D685" s="220">
        <v>300000</v>
      </c>
      <c r="E685" s="231">
        <v>8000</v>
      </c>
      <c r="F685" s="221">
        <f t="shared" si="173"/>
        <v>120</v>
      </c>
      <c r="G685" s="218"/>
      <c r="H685" s="218"/>
    </row>
    <row r="686" spans="1:8" s="178" customFormat="1" x14ac:dyDescent="0.2">
      <c r="A686" s="209">
        <v>412700</v>
      </c>
      <c r="B686" s="210" t="s">
        <v>60</v>
      </c>
      <c r="C686" s="231">
        <v>40000</v>
      </c>
      <c r="D686" s="220">
        <v>43000</v>
      </c>
      <c r="E686" s="220">
        <v>0</v>
      </c>
      <c r="F686" s="221">
        <f t="shared" si="173"/>
        <v>107.5</v>
      </c>
      <c r="G686" s="218"/>
      <c r="H686" s="218"/>
    </row>
    <row r="687" spans="1:8" s="178" customFormat="1" x14ac:dyDescent="0.2">
      <c r="A687" s="209">
        <v>412900</v>
      </c>
      <c r="B687" s="223" t="s">
        <v>74</v>
      </c>
      <c r="C687" s="231">
        <v>50000</v>
      </c>
      <c r="D687" s="220">
        <v>37099.999999999993</v>
      </c>
      <c r="E687" s="220">
        <v>0</v>
      </c>
      <c r="F687" s="221">
        <f t="shared" si="173"/>
        <v>74.199999999999989</v>
      </c>
      <c r="G687" s="218"/>
      <c r="H687" s="218"/>
    </row>
    <row r="688" spans="1:8" s="178" customFormat="1" x14ac:dyDescent="0.2">
      <c r="A688" s="209">
        <v>412900</v>
      </c>
      <c r="B688" s="223" t="s">
        <v>75</v>
      </c>
      <c r="C688" s="231">
        <v>10000</v>
      </c>
      <c r="D688" s="220">
        <v>11200</v>
      </c>
      <c r="E688" s="220">
        <v>0</v>
      </c>
      <c r="F688" s="221">
        <f t="shared" si="173"/>
        <v>112.00000000000001</v>
      </c>
      <c r="G688" s="218"/>
      <c r="H688" s="218"/>
    </row>
    <row r="689" spans="1:8" s="178" customFormat="1" x14ac:dyDescent="0.2">
      <c r="A689" s="209">
        <v>412900</v>
      </c>
      <c r="B689" s="223" t="s">
        <v>76</v>
      </c>
      <c r="C689" s="231">
        <v>2800</v>
      </c>
      <c r="D689" s="220">
        <v>2800</v>
      </c>
      <c r="E689" s="220">
        <v>0</v>
      </c>
      <c r="F689" s="221">
        <f t="shared" si="173"/>
        <v>100</v>
      </c>
      <c r="G689" s="218"/>
      <c r="H689" s="218"/>
    </row>
    <row r="690" spans="1:8" s="178" customFormat="1" ht="46.5" x14ac:dyDescent="0.2">
      <c r="A690" s="209">
        <v>412900</v>
      </c>
      <c r="B690" s="223" t="s">
        <v>77</v>
      </c>
      <c r="C690" s="231">
        <v>16000</v>
      </c>
      <c r="D690" s="220">
        <v>9899.9999999999982</v>
      </c>
      <c r="E690" s="220">
        <v>0</v>
      </c>
      <c r="F690" s="221">
        <f t="shared" si="173"/>
        <v>61.874999999999993</v>
      </c>
      <c r="G690" s="218"/>
      <c r="H690" s="218"/>
    </row>
    <row r="691" spans="1:8" s="178" customFormat="1" x14ac:dyDescent="0.2">
      <c r="A691" s="209">
        <v>412900</v>
      </c>
      <c r="B691" s="210" t="s">
        <v>78</v>
      </c>
      <c r="C691" s="231">
        <v>2400</v>
      </c>
      <c r="D691" s="220">
        <v>2300</v>
      </c>
      <c r="E691" s="220">
        <v>0</v>
      </c>
      <c r="F691" s="221">
        <f t="shared" si="173"/>
        <v>95.833333333333343</v>
      </c>
      <c r="G691" s="218"/>
      <c r="H691" s="218"/>
    </row>
    <row r="692" spans="1:8" s="178" customFormat="1" x14ac:dyDescent="0.2">
      <c r="A692" s="209">
        <v>412900</v>
      </c>
      <c r="B692" s="210" t="s">
        <v>80</v>
      </c>
      <c r="C692" s="231">
        <v>0</v>
      </c>
      <c r="D692" s="220">
        <v>200</v>
      </c>
      <c r="E692" s="231">
        <v>202300</v>
      </c>
      <c r="F692" s="217">
        <v>0</v>
      </c>
      <c r="G692" s="218"/>
      <c r="H692" s="218"/>
    </row>
    <row r="693" spans="1:8" s="178" customFormat="1" x14ac:dyDescent="0.2">
      <c r="A693" s="224">
        <v>510000</v>
      </c>
      <c r="B693" s="222" t="s">
        <v>245</v>
      </c>
      <c r="C693" s="233">
        <f>C694+0+C698+0</f>
        <v>1020000</v>
      </c>
      <c r="D693" s="233">
        <f>D694+0+D698+0</f>
        <v>1495100</v>
      </c>
      <c r="E693" s="233">
        <f>E694+0+E698+0</f>
        <v>132400</v>
      </c>
      <c r="F693" s="217">
        <f>D693/C693*100</f>
        <v>146.57843137254903</v>
      </c>
      <c r="G693" s="218"/>
      <c r="H693" s="218"/>
    </row>
    <row r="694" spans="1:8" s="178" customFormat="1" x14ac:dyDescent="0.2">
      <c r="A694" s="224">
        <v>511000</v>
      </c>
      <c r="B694" s="222" t="s">
        <v>246</v>
      </c>
      <c r="C694" s="233">
        <f>SUM(C695:C697)</f>
        <v>800000</v>
      </c>
      <c r="D694" s="233">
        <f>SUM(D695:D697)</f>
        <v>1265100</v>
      </c>
      <c r="E694" s="233">
        <f>SUM(E696:E697)</f>
        <v>132400</v>
      </c>
      <c r="F694" s="217">
        <f>D694/C694*100</f>
        <v>158.13749999999999</v>
      </c>
      <c r="G694" s="218"/>
      <c r="H694" s="218"/>
    </row>
    <row r="695" spans="1:8" s="178" customFormat="1" ht="46.5" x14ac:dyDescent="0.2">
      <c r="A695" s="239">
        <v>511200</v>
      </c>
      <c r="B695" s="210" t="s">
        <v>248</v>
      </c>
      <c r="C695" s="220">
        <v>0</v>
      </c>
      <c r="D695" s="220">
        <v>30000</v>
      </c>
      <c r="E695" s="220">
        <v>0</v>
      </c>
      <c r="F695" s="217">
        <v>0</v>
      </c>
      <c r="G695" s="218"/>
      <c r="H695" s="218"/>
    </row>
    <row r="696" spans="1:8" s="178" customFormat="1" x14ac:dyDescent="0.2">
      <c r="A696" s="209">
        <v>511300</v>
      </c>
      <c r="B696" s="210" t="s">
        <v>249</v>
      </c>
      <c r="C696" s="231">
        <v>400000</v>
      </c>
      <c r="D696" s="220">
        <v>182200</v>
      </c>
      <c r="E696" s="231">
        <v>132400</v>
      </c>
      <c r="F696" s="221">
        <f t="shared" ref="F696:F705" si="175">D696/C696*100</f>
        <v>45.550000000000004</v>
      </c>
      <c r="G696" s="218"/>
      <c r="H696" s="218"/>
    </row>
    <row r="697" spans="1:8" s="178" customFormat="1" x14ac:dyDescent="0.2">
      <c r="A697" s="209">
        <v>511400</v>
      </c>
      <c r="B697" s="210" t="s">
        <v>250</v>
      </c>
      <c r="C697" s="231">
        <v>400000</v>
      </c>
      <c r="D697" s="220">
        <v>1052900</v>
      </c>
      <c r="E697" s="220">
        <v>0</v>
      </c>
      <c r="F697" s="221">
        <f t="shared" si="175"/>
        <v>263.22500000000002</v>
      </c>
      <c r="G697" s="218"/>
      <c r="H697" s="218"/>
    </row>
    <row r="698" spans="1:8" s="234" customFormat="1" x14ac:dyDescent="0.2">
      <c r="A698" s="224">
        <v>516000</v>
      </c>
      <c r="B698" s="222" t="s">
        <v>257</v>
      </c>
      <c r="C698" s="233">
        <f>C699</f>
        <v>220000</v>
      </c>
      <c r="D698" s="233">
        <f t="shared" ref="D698" si="176">D699</f>
        <v>230000</v>
      </c>
      <c r="E698" s="233">
        <f t="shared" ref="E698" si="177">E699</f>
        <v>0</v>
      </c>
      <c r="F698" s="217">
        <f t="shared" si="175"/>
        <v>104.54545454545455</v>
      </c>
      <c r="G698" s="218"/>
      <c r="H698" s="218"/>
    </row>
    <row r="699" spans="1:8" s="178" customFormat="1" x14ac:dyDescent="0.2">
      <c r="A699" s="209">
        <v>516100</v>
      </c>
      <c r="B699" s="210" t="s">
        <v>257</v>
      </c>
      <c r="C699" s="231">
        <v>220000</v>
      </c>
      <c r="D699" s="220">
        <v>230000</v>
      </c>
      <c r="E699" s="220">
        <v>0</v>
      </c>
      <c r="F699" s="221">
        <f t="shared" si="175"/>
        <v>104.54545454545455</v>
      </c>
      <c r="G699" s="218"/>
      <c r="H699" s="218"/>
    </row>
    <row r="700" spans="1:8" s="234" customFormat="1" x14ac:dyDescent="0.2">
      <c r="A700" s="224">
        <v>630000</v>
      </c>
      <c r="B700" s="222" t="s">
        <v>277</v>
      </c>
      <c r="C700" s="233">
        <f>C701+C703</f>
        <v>36000</v>
      </c>
      <c r="D700" s="233">
        <f>D701+D703</f>
        <v>50000</v>
      </c>
      <c r="E700" s="233">
        <f>E701+E703</f>
        <v>0</v>
      </c>
      <c r="F700" s="217">
        <f t="shared" si="175"/>
        <v>138.88888888888889</v>
      </c>
      <c r="G700" s="218"/>
      <c r="H700" s="218"/>
    </row>
    <row r="701" spans="1:8" s="234" customFormat="1" x14ac:dyDescent="0.2">
      <c r="A701" s="224">
        <v>631000</v>
      </c>
      <c r="B701" s="222" t="s">
        <v>278</v>
      </c>
      <c r="C701" s="233">
        <f>0+C702</f>
        <v>6000</v>
      </c>
      <c r="D701" s="233">
        <f>0+D702</f>
        <v>6000</v>
      </c>
      <c r="E701" s="233">
        <f>0+E702</f>
        <v>0</v>
      </c>
      <c r="F701" s="217">
        <f t="shared" si="175"/>
        <v>100</v>
      </c>
      <c r="G701" s="218"/>
      <c r="H701" s="218"/>
    </row>
    <row r="702" spans="1:8" s="178" customFormat="1" x14ac:dyDescent="0.2">
      <c r="A702" s="239">
        <v>631300</v>
      </c>
      <c r="B702" s="210" t="s">
        <v>622</v>
      </c>
      <c r="C702" s="231">
        <v>6000</v>
      </c>
      <c r="D702" s="220">
        <v>6000</v>
      </c>
      <c r="E702" s="220">
        <v>0</v>
      </c>
      <c r="F702" s="221">
        <f t="shared" si="175"/>
        <v>100</v>
      </c>
      <c r="G702" s="218"/>
      <c r="H702" s="218"/>
    </row>
    <row r="703" spans="1:8" s="234" customFormat="1" x14ac:dyDescent="0.2">
      <c r="A703" s="224">
        <v>638000</v>
      </c>
      <c r="B703" s="222" t="s">
        <v>284</v>
      </c>
      <c r="C703" s="233">
        <f>C704</f>
        <v>30000</v>
      </c>
      <c r="D703" s="233">
        <f t="shared" ref="D703" si="178">D704</f>
        <v>44000</v>
      </c>
      <c r="E703" s="233">
        <f t="shared" ref="E703" si="179">E704</f>
        <v>0</v>
      </c>
      <c r="F703" s="217">
        <f t="shared" si="175"/>
        <v>146.66666666666666</v>
      </c>
      <c r="G703" s="218"/>
      <c r="H703" s="218"/>
    </row>
    <row r="704" spans="1:8" s="178" customFormat="1" x14ac:dyDescent="0.2">
      <c r="A704" s="209">
        <v>638100</v>
      </c>
      <c r="B704" s="210" t="s">
        <v>285</v>
      </c>
      <c r="C704" s="231">
        <v>30000</v>
      </c>
      <c r="D704" s="220">
        <v>44000</v>
      </c>
      <c r="E704" s="220">
        <v>0</v>
      </c>
      <c r="F704" s="221">
        <f t="shared" si="175"/>
        <v>146.66666666666666</v>
      </c>
      <c r="G704" s="218"/>
      <c r="H704" s="218"/>
    </row>
    <row r="705" spans="1:8" s="178" customFormat="1" x14ac:dyDescent="0.2">
      <c r="A705" s="241"/>
      <c r="B705" s="227" t="s">
        <v>294</v>
      </c>
      <c r="C705" s="238">
        <f>C675+C693+C700</f>
        <v>3278200</v>
      </c>
      <c r="D705" s="238">
        <f>D675+D693+D700</f>
        <v>3271399.9999999991</v>
      </c>
      <c r="E705" s="238">
        <f>E675+E693+E700</f>
        <v>342700</v>
      </c>
      <c r="F705" s="229">
        <f t="shared" si="175"/>
        <v>99.792569092794807</v>
      </c>
      <c r="G705" s="218"/>
      <c r="H705" s="218"/>
    </row>
    <row r="706" spans="1:8" s="178" customFormat="1" x14ac:dyDescent="0.2">
      <c r="A706" s="242"/>
      <c r="B706" s="202"/>
      <c r="C706" s="212"/>
      <c r="D706" s="212"/>
      <c r="E706" s="212"/>
      <c r="F706" s="213"/>
      <c r="G706" s="218"/>
      <c r="H706" s="218"/>
    </row>
    <row r="707" spans="1:8" s="178" customFormat="1" x14ac:dyDescent="0.2">
      <c r="A707" s="209" t="s">
        <v>337</v>
      </c>
      <c r="B707" s="222"/>
      <c r="C707" s="231"/>
      <c r="D707" s="231"/>
      <c r="E707" s="231"/>
      <c r="F707" s="232"/>
      <c r="G707" s="218"/>
      <c r="H707" s="218"/>
    </row>
    <row r="708" spans="1:8" s="178" customFormat="1" x14ac:dyDescent="0.2">
      <c r="A708" s="209" t="s">
        <v>315</v>
      </c>
      <c r="B708" s="222"/>
      <c r="C708" s="231"/>
      <c r="D708" s="231"/>
      <c r="E708" s="231"/>
      <c r="F708" s="232"/>
      <c r="G708" s="218"/>
      <c r="H708" s="218"/>
    </row>
    <row r="709" spans="1:8" s="178" customFormat="1" x14ac:dyDescent="0.2">
      <c r="A709" s="209" t="s">
        <v>338</v>
      </c>
      <c r="B709" s="222"/>
      <c r="C709" s="231"/>
      <c r="D709" s="231"/>
      <c r="E709" s="231"/>
      <c r="F709" s="232"/>
      <c r="G709" s="218"/>
      <c r="H709" s="218"/>
    </row>
    <row r="710" spans="1:8" s="178" customFormat="1" x14ac:dyDescent="0.2">
      <c r="A710" s="209" t="s">
        <v>293</v>
      </c>
      <c r="B710" s="222"/>
      <c r="C710" s="231"/>
      <c r="D710" s="231"/>
      <c r="E710" s="231"/>
      <c r="F710" s="232"/>
      <c r="G710" s="218"/>
      <c r="H710" s="218"/>
    </row>
    <row r="711" spans="1:8" s="178" customFormat="1" x14ac:dyDescent="0.2">
      <c r="A711" s="209"/>
      <c r="B711" s="211"/>
      <c r="C711" s="212"/>
      <c r="D711" s="212"/>
      <c r="E711" s="212"/>
      <c r="F711" s="213"/>
      <c r="G711" s="218"/>
      <c r="H711" s="218"/>
    </row>
    <row r="712" spans="1:8" s="178" customFormat="1" x14ac:dyDescent="0.2">
      <c r="A712" s="224">
        <v>410000</v>
      </c>
      <c r="B712" s="215" t="s">
        <v>44</v>
      </c>
      <c r="C712" s="233">
        <f>C713+C718+0</f>
        <v>8659000</v>
      </c>
      <c r="D712" s="233">
        <f t="shared" ref="D712" si="180">D713+D718</f>
        <v>8414900</v>
      </c>
      <c r="E712" s="233">
        <f t="shared" ref="E712" si="181">E713+E718</f>
        <v>623300</v>
      </c>
      <c r="F712" s="217">
        <f t="shared" ref="F712:F730" si="182">D712/C712*100</f>
        <v>97.180967779189288</v>
      </c>
      <c r="G712" s="218"/>
      <c r="H712" s="218"/>
    </row>
    <row r="713" spans="1:8" s="178" customFormat="1" x14ac:dyDescent="0.2">
      <c r="A713" s="224">
        <v>411000</v>
      </c>
      <c r="B713" s="215" t="s">
        <v>45</v>
      </c>
      <c r="C713" s="233">
        <f>SUM(C714:C717)</f>
        <v>7469300</v>
      </c>
      <c r="D713" s="233">
        <f t="shared" ref="D713" si="183">SUM(D714:D717)</f>
        <v>7204900</v>
      </c>
      <c r="E713" s="233">
        <f>SUM(E714:E717)</f>
        <v>0</v>
      </c>
      <c r="F713" s="217">
        <f t="shared" si="182"/>
        <v>96.460176991150433</v>
      </c>
      <c r="G713" s="218"/>
      <c r="H713" s="218"/>
    </row>
    <row r="714" spans="1:8" s="178" customFormat="1" x14ac:dyDescent="0.2">
      <c r="A714" s="209">
        <v>411100</v>
      </c>
      <c r="B714" s="210" t="s">
        <v>46</v>
      </c>
      <c r="C714" s="231">
        <v>7000000</v>
      </c>
      <c r="D714" s="220">
        <v>6701200</v>
      </c>
      <c r="E714" s="220">
        <v>0</v>
      </c>
      <c r="F714" s="221">
        <f t="shared" si="182"/>
        <v>95.731428571428566</v>
      </c>
      <c r="G714" s="218"/>
      <c r="H714" s="218"/>
    </row>
    <row r="715" spans="1:8" s="178" customFormat="1" ht="46.5" x14ac:dyDescent="0.2">
      <c r="A715" s="209">
        <v>411200</v>
      </c>
      <c r="B715" s="210" t="s">
        <v>47</v>
      </c>
      <c r="C715" s="231">
        <v>275000</v>
      </c>
      <c r="D715" s="220">
        <v>309400</v>
      </c>
      <c r="E715" s="220">
        <v>0</v>
      </c>
      <c r="F715" s="221">
        <f t="shared" si="182"/>
        <v>112.50909090909092</v>
      </c>
      <c r="G715" s="218"/>
      <c r="H715" s="218"/>
    </row>
    <row r="716" spans="1:8" s="178" customFormat="1" ht="46.5" x14ac:dyDescent="0.2">
      <c r="A716" s="209">
        <v>411300</v>
      </c>
      <c r="B716" s="210" t="s">
        <v>48</v>
      </c>
      <c r="C716" s="231">
        <v>133500</v>
      </c>
      <c r="D716" s="220">
        <v>133500</v>
      </c>
      <c r="E716" s="220">
        <v>0</v>
      </c>
      <c r="F716" s="221">
        <f t="shared" si="182"/>
        <v>100</v>
      </c>
      <c r="G716" s="218"/>
      <c r="H716" s="218"/>
    </row>
    <row r="717" spans="1:8" s="178" customFormat="1" x14ac:dyDescent="0.2">
      <c r="A717" s="209">
        <v>411400</v>
      </c>
      <c r="B717" s="210" t="s">
        <v>49</v>
      </c>
      <c r="C717" s="231">
        <v>60800</v>
      </c>
      <c r="D717" s="220">
        <v>60800</v>
      </c>
      <c r="E717" s="220">
        <v>0</v>
      </c>
      <c r="F717" s="221">
        <f t="shared" si="182"/>
        <v>100</v>
      </c>
      <c r="G717" s="218"/>
      <c r="H717" s="218"/>
    </row>
    <row r="718" spans="1:8" s="178" customFormat="1" x14ac:dyDescent="0.2">
      <c r="A718" s="224">
        <v>412000</v>
      </c>
      <c r="B718" s="222" t="s">
        <v>50</v>
      </c>
      <c r="C718" s="233">
        <f>SUM(C719:C731)</f>
        <v>1189700</v>
      </c>
      <c r="D718" s="233">
        <f>SUM(D719:D731)</f>
        <v>1210000</v>
      </c>
      <c r="E718" s="233">
        <f>SUM(E719:E731)</f>
        <v>623300</v>
      </c>
      <c r="F718" s="217">
        <f t="shared" si="182"/>
        <v>101.70631251576027</v>
      </c>
      <c r="G718" s="218"/>
      <c r="H718" s="218"/>
    </row>
    <row r="719" spans="1:8" s="178" customFormat="1" x14ac:dyDescent="0.2">
      <c r="A719" s="239">
        <v>412100</v>
      </c>
      <c r="B719" s="210" t="s">
        <v>51</v>
      </c>
      <c r="C719" s="231">
        <v>12000</v>
      </c>
      <c r="D719" s="220">
        <v>12000</v>
      </c>
      <c r="E719" s="220">
        <v>0</v>
      </c>
      <c r="F719" s="221">
        <f t="shared" si="182"/>
        <v>100</v>
      </c>
      <c r="G719" s="218"/>
      <c r="H719" s="218"/>
    </row>
    <row r="720" spans="1:8" s="178" customFormat="1" ht="46.5" x14ac:dyDescent="0.2">
      <c r="A720" s="209">
        <v>412200</v>
      </c>
      <c r="B720" s="210" t="s">
        <v>52</v>
      </c>
      <c r="C720" s="231">
        <v>200000</v>
      </c>
      <c r="D720" s="220">
        <v>198000</v>
      </c>
      <c r="E720" s="220">
        <v>0</v>
      </c>
      <c r="F720" s="221">
        <f t="shared" si="182"/>
        <v>99</v>
      </c>
      <c r="G720" s="218"/>
      <c r="H720" s="218"/>
    </row>
    <row r="721" spans="1:8" s="178" customFormat="1" x14ac:dyDescent="0.2">
      <c r="A721" s="209">
        <v>412300</v>
      </c>
      <c r="B721" s="210" t="s">
        <v>53</v>
      </c>
      <c r="C721" s="231">
        <v>21600</v>
      </c>
      <c r="D721" s="220">
        <v>21600.000000000004</v>
      </c>
      <c r="E721" s="220">
        <v>0</v>
      </c>
      <c r="F721" s="221">
        <f t="shared" si="182"/>
        <v>100.00000000000003</v>
      </c>
      <c r="G721" s="218"/>
      <c r="H721" s="218"/>
    </row>
    <row r="722" spans="1:8" s="178" customFormat="1" x14ac:dyDescent="0.2">
      <c r="A722" s="209">
        <v>412400</v>
      </c>
      <c r="B722" s="210" t="s">
        <v>55</v>
      </c>
      <c r="C722" s="231">
        <v>25000</v>
      </c>
      <c r="D722" s="220">
        <v>32800</v>
      </c>
      <c r="E722" s="220">
        <v>0</v>
      </c>
      <c r="F722" s="221">
        <f t="shared" si="182"/>
        <v>131.20000000000002</v>
      </c>
      <c r="G722" s="218"/>
      <c r="H722" s="218"/>
    </row>
    <row r="723" spans="1:8" s="178" customFormat="1" x14ac:dyDescent="0.2">
      <c r="A723" s="209">
        <v>412500</v>
      </c>
      <c r="B723" s="210" t="s">
        <v>57</v>
      </c>
      <c r="C723" s="231">
        <v>200000</v>
      </c>
      <c r="D723" s="220">
        <v>168000</v>
      </c>
      <c r="E723" s="220">
        <v>0</v>
      </c>
      <c r="F723" s="221">
        <f t="shared" si="182"/>
        <v>84</v>
      </c>
      <c r="G723" s="218"/>
      <c r="H723" s="218"/>
    </row>
    <row r="724" spans="1:8" s="178" customFormat="1" x14ac:dyDescent="0.2">
      <c r="A724" s="209">
        <v>412600</v>
      </c>
      <c r="B724" s="210" t="s">
        <v>58</v>
      </c>
      <c r="C724" s="231">
        <v>340000</v>
      </c>
      <c r="D724" s="220">
        <v>325000</v>
      </c>
      <c r="E724" s="220">
        <v>0</v>
      </c>
      <c r="F724" s="221">
        <f t="shared" si="182"/>
        <v>95.588235294117652</v>
      </c>
      <c r="G724" s="218"/>
      <c r="H724" s="218"/>
    </row>
    <row r="725" spans="1:8" s="178" customFormat="1" x14ac:dyDescent="0.2">
      <c r="A725" s="209">
        <v>412700</v>
      </c>
      <c r="B725" s="210" t="s">
        <v>60</v>
      </c>
      <c r="C725" s="231">
        <v>220000</v>
      </c>
      <c r="D725" s="220">
        <v>270000.00000000006</v>
      </c>
      <c r="E725" s="220">
        <v>0</v>
      </c>
      <c r="F725" s="221">
        <f t="shared" si="182"/>
        <v>122.72727272727275</v>
      </c>
      <c r="G725" s="218"/>
      <c r="H725" s="218"/>
    </row>
    <row r="726" spans="1:8" s="178" customFormat="1" x14ac:dyDescent="0.2">
      <c r="A726" s="209">
        <v>412900</v>
      </c>
      <c r="B726" s="223" t="s">
        <v>74</v>
      </c>
      <c r="C726" s="231">
        <v>3500</v>
      </c>
      <c r="D726" s="220">
        <v>4700</v>
      </c>
      <c r="E726" s="220">
        <v>0</v>
      </c>
      <c r="F726" s="221">
        <f t="shared" si="182"/>
        <v>134.28571428571428</v>
      </c>
      <c r="G726" s="218"/>
      <c r="H726" s="218"/>
    </row>
    <row r="727" spans="1:8" s="178" customFormat="1" x14ac:dyDescent="0.2">
      <c r="A727" s="209">
        <v>412900</v>
      </c>
      <c r="B727" s="223" t="s">
        <v>75</v>
      </c>
      <c r="C727" s="231">
        <v>120000</v>
      </c>
      <c r="D727" s="220">
        <v>120000</v>
      </c>
      <c r="E727" s="220">
        <v>0</v>
      </c>
      <c r="F727" s="221">
        <f t="shared" si="182"/>
        <v>100</v>
      </c>
      <c r="G727" s="218"/>
      <c r="H727" s="218"/>
    </row>
    <row r="728" spans="1:8" s="178" customFormat="1" x14ac:dyDescent="0.2">
      <c r="A728" s="209">
        <v>412900</v>
      </c>
      <c r="B728" s="223" t="s">
        <v>76</v>
      </c>
      <c r="C728" s="231">
        <v>3999.9999999999995</v>
      </c>
      <c r="D728" s="220">
        <v>10000</v>
      </c>
      <c r="E728" s="220">
        <v>0</v>
      </c>
      <c r="F728" s="221">
        <f t="shared" si="182"/>
        <v>250.00000000000006</v>
      </c>
      <c r="G728" s="218"/>
      <c r="H728" s="218"/>
    </row>
    <row r="729" spans="1:8" s="178" customFormat="1" ht="21" customHeight="1" x14ac:dyDescent="0.2">
      <c r="A729" s="209">
        <v>412900</v>
      </c>
      <c r="B729" s="223" t="s">
        <v>77</v>
      </c>
      <c r="C729" s="231">
        <v>30100</v>
      </c>
      <c r="D729" s="220">
        <v>34100</v>
      </c>
      <c r="E729" s="220">
        <v>0</v>
      </c>
      <c r="F729" s="221">
        <f t="shared" si="182"/>
        <v>113.28903654485049</v>
      </c>
      <c r="G729" s="218"/>
      <c r="H729" s="218"/>
    </row>
    <row r="730" spans="1:8" s="178" customFormat="1" x14ac:dyDescent="0.2">
      <c r="A730" s="209">
        <v>412900</v>
      </c>
      <c r="B730" s="223" t="s">
        <v>78</v>
      </c>
      <c r="C730" s="231">
        <v>13500</v>
      </c>
      <c r="D730" s="220">
        <v>13800</v>
      </c>
      <c r="E730" s="220">
        <v>0</v>
      </c>
      <c r="F730" s="221">
        <f t="shared" si="182"/>
        <v>102.22222222222221</v>
      </c>
      <c r="G730" s="218"/>
      <c r="H730" s="218"/>
    </row>
    <row r="731" spans="1:8" s="178" customFormat="1" x14ac:dyDescent="0.2">
      <c r="A731" s="209">
        <v>412900</v>
      </c>
      <c r="B731" s="223" t="s">
        <v>80</v>
      </c>
      <c r="C731" s="231">
        <v>0</v>
      </c>
      <c r="D731" s="220">
        <v>0</v>
      </c>
      <c r="E731" s="231">
        <v>623300</v>
      </c>
      <c r="F731" s="217">
        <v>0</v>
      </c>
      <c r="G731" s="218"/>
      <c r="H731" s="218"/>
    </row>
    <row r="732" spans="1:8" s="178" customFormat="1" x14ac:dyDescent="0.2">
      <c r="A732" s="224">
        <v>510000</v>
      </c>
      <c r="B732" s="222" t="s">
        <v>245</v>
      </c>
      <c r="C732" s="233">
        <f>C733+C735</f>
        <v>120000</v>
      </c>
      <c r="D732" s="233">
        <f>D733+D735</f>
        <v>125000</v>
      </c>
      <c r="E732" s="233">
        <f>E733+E735</f>
        <v>9638600</v>
      </c>
      <c r="F732" s="217">
        <f>D732/C732*100</f>
        <v>104.16666666666667</v>
      </c>
      <c r="G732" s="218"/>
      <c r="H732" s="218"/>
    </row>
    <row r="733" spans="1:8" s="178" customFormat="1" x14ac:dyDescent="0.2">
      <c r="A733" s="224">
        <v>511000</v>
      </c>
      <c r="B733" s="222" t="s">
        <v>246</v>
      </c>
      <c r="C733" s="233">
        <f>SUM(C734:C734)</f>
        <v>100000</v>
      </c>
      <c r="D733" s="233">
        <f>SUM(D734:D734)</f>
        <v>23300</v>
      </c>
      <c r="E733" s="233">
        <f>SUM(E734:E734)</f>
        <v>9638600</v>
      </c>
      <c r="F733" s="217">
        <f>D733/C733*100</f>
        <v>23.3</v>
      </c>
      <c r="G733" s="218"/>
      <c r="H733" s="218"/>
    </row>
    <row r="734" spans="1:8" s="178" customFormat="1" x14ac:dyDescent="0.2">
      <c r="A734" s="209">
        <v>511300</v>
      </c>
      <c r="B734" s="210" t="s">
        <v>249</v>
      </c>
      <c r="C734" s="231">
        <v>100000</v>
      </c>
      <c r="D734" s="220">
        <v>23300</v>
      </c>
      <c r="E734" s="231">
        <v>9638600</v>
      </c>
      <c r="F734" s="221">
        <f>D734/C734*100</f>
        <v>23.3</v>
      </c>
      <c r="G734" s="218"/>
      <c r="H734" s="218"/>
    </row>
    <row r="735" spans="1:8" s="234" customFormat="1" x14ac:dyDescent="0.2">
      <c r="A735" s="224">
        <v>516000</v>
      </c>
      <c r="B735" s="222" t="s">
        <v>257</v>
      </c>
      <c r="C735" s="233">
        <f>C736</f>
        <v>20000</v>
      </c>
      <c r="D735" s="233">
        <f t="shared" ref="D735" si="184">D736</f>
        <v>101700</v>
      </c>
      <c r="E735" s="233">
        <f t="shared" ref="E735" si="185">E736</f>
        <v>0</v>
      </c>
      <c r="F735" s="217"/>
      <c r="G735" s="218"/>
      <c r="H735" s="218"/>
    </row>
    <row r="736" spans="1:8" s="178" customFormat="1" x14ac:dyDescent="0.2">
      <c r="A736" s="209">
        <v>516100</v>
      </c>
      <c r="B736" s="210" t="s">
        <v>257</v>
      </c>
      <c r="C736" s="231">
        <v>20000</v>
      </c>
      <c r="D736" s="220">
        <v>101700</v>
      </c>
      <c r="E736" s="220">
        <v>0</v>
      </c>
      <c r="F736" s="221"/>
      <c r="G736" s="218"/>
      <c r="H736" s="218"/>
    </row>
    <row r="737" spans="1:8" s="234" customFormat="1" x14ac:dyDescent="0.2">
      <c r="A737" s="224">
        <v>630000</v>
      </c>
      <c r="B737" s="222" t="s">
        <v>277</v>
      </c>
      <c r="C737" s="233">
        <f>C738+0</f>
        <v>99000</v>
      </c>
      <c r="D737" s="233">
        <f>D738+0</f>
        <v>72000</v>
      </c>
      <c r="E737" s="233">
        <f>E738+0</f>
        <v>0</v>
      </c>
      <c r="F737" s="217">
        <f>D737/C737*100</f>
        <v>72.727272727272734</v>
      </c>
      <c r="G737" s="218"/>
      <c r="H737" s="218"/>
    </row>
    <row r="738" spans="1:8" s="234" customFormat="1" x14ac:dyDescent="0.2">
      <c r="A738" s="224">
        <v>638000</v>
      </c>
      <c r="B738" s="222" t="s">
        <v>284</v>
      </c>
      <c r="C738" s="233">
        <f>C739</f>
        <v>99000</v>
      </c>
      <c r="D738" s="233">
        <f t="shared" ref="D738" si="186">D739</f>
        <v>72000</v>
      </c>
      <c r="E738" s="233">
        <f t="shared" ref="E738" si="187">E739</f>
        <v>0</v>
      </c>
      <c r="F738" s="217">
        <f>D738/C738*100</f>
        <v>72.727272727272734</v>
      </c>
      <c r="G738" s="218"/>
      <c r="H738" s="218"/>
    </row>
    <row r="739" spans="1:8" s="178" customFormat="1" x14ac:dyDescent="0.2">
      <c r="A739" s="209">
        <v>638100</v>
      </c>
      <c r="B739" s="210" t="s">
        <v>285</v>
      </c>
      <c r="C739" s="231">
        <v>99000</v>
      </c>
      <c r="D739" s="220">
        <v>72000</v>
      </c>
      <c r="E739" s="220">
        <v>0</v>
      </c>
      <c r="F739" s="221">
        <f>D739/C739*100</f>
        <v>72.727272727272734</v>
      </c>
      <c r="G739" s="218"/>
      <c r="H739" s="218"/>
    </row>
    <row r="740" spans="1:8" s="178" customFormat="1" x14ac:dyDescent="0.2">
      <c r="A740" s="241"/>
      <c r="B740" s="227" t="s">
        <v>294</v>
      </c>
      <c r="C740" s="238">
        <f>C712+C732+C737+0</f>
        <v>8878000</v>
      </c>
      <c r="D740" s="238">
        <f>D712+D732+D737+0</f>
        <v>8611900</v>
      </c>
      <c r="E740" s="238">
        <f>E712+E732+E737+0</f>
        <v>10261900</v>
      </c>
      <c r="F740" s="229">
        <f>D740/C740*100</f>
        <v>97.002703311556658</v>
      </c>
      <c r="G740" s="218"/>
      <c r="H740" s="218"/>
    </row>
    <row r="741" spans="1:8" s="178" customFormat="1" x14ac:dyDescent="0.2">
      <c r="A741" s="242"/>
      <c r="B741" s="202"/>
      <c r="C741" s="212"/>
      <c r="D741" s="212"/>
      <c r="E741" s="212"/>
      <c r="F741" s="213"/>
      <c r="G741" s="218"/>
      <c r="H741" s="218"/>
    </row>
    <row r="742" spans="1:8" s="178" customFormat="1" x14ac:dyDescent="0.2">
      <c r="A742" s="242"/>
      <c r="B742" s="202"/>
      <c r="C742" s="212"/>
      <c r="D742" s="212"/>
      <c r="E742" s="212"/>
      <c r="F742" s="213"/>
      <c r="G742" s="218"/>
      <c r="H742" s="218"/>
    </row>
    <row r="743" spans="1:8" s="178" customFormat="1" x14ac:dyDescent="0.2">
      <c r="A743" s="209" t="s">
        <v>624</v>
      </c>
      <c r="B743" s="222"/>
      <c r="C743" s="212"/>
      <c r="D743" s="212"/>
      <c r="E743" s="212"/>
      <c r="F743" s="213"/>
      <c r="G743" s="218"/>
      <c r="H743" s="218"/>
    </row>
    <row r="744" spans="1:8" s="178" customFormat="1" x14ac:dyDescent="0.2">
      <c r="A744" s="209" t="s">
        <v>315</v>
      </c>
      <c r="B744" s="222"/>
      <c r="C744" s="212"/>
      <c r="D744" s="212"/>
      <c r="E744" s="212"/>
      <c r="F744" s="213"/>
      <c r="G744" s="218"/>
      <c r="H744" s="218"/>
    </row>
    <row r="745" spans="1:8" s="178" customFormat="1" x14ac:dyDescent="0.2">
      <c r="A745" s="209" t="s">
        <v>523</v>
      </c>
      <c r="B745" s="222"/>
      <c r="C745" s="212"/>
      <c r="D745" s="212"/>
      <c r="E745" s="212"/>
      <c r="F745" s="213"/>
      <c r="G745" s="218"/>
      <c r="H745" s="218"/>
    </row>
    <row r="746" spans="1:8" s="178" customFormat="1" x14ac:dyDescent="0.2">
      <c r="A746" s="209" t="s">
        <v>293</v>
      </c>
      <c r="B746" s="222"/>
      <c r="C746" s="212"/>
      <c r="D746" s="212"/>
      <c r="E746" s="212"/>
      <c r="F746" s="213"/>
      <c r="G746" s="218"/>
      <c r="H746" s="218"/>
    </row>
    <row r="747" spans="1:8" s="178" customFormat="1" x14ac:dyDescent="0.2">
      <c r="A747" s="209"/>
      <c r="B747" s="211"/>
      <c r="C747" s="212"/>
      <c r="D747" s="212"/>
      <c r="E747" s="212"/>
      <c r="F747" s="213"/>
      <c r="G747" s="218"/>
      <c r="H747" s="218"/>
    </row>
    <row r="748" spans="1:8" s="234" customFormat="1" x14ac:dyDescent="0.2">
      <c r="A748" s="224">
        <v>410000</v>
      </c>
      <c r="B748" s="215" t="s">
        <v>44</v>
      </c>
      <c r="C748" s="233">
        <f>C749+C754</f>
        <v>1196300</v>
      </c>
      <c r="D748" s="233">
        <f t="shared" ref="D748" si="188">D749+D754</f>
        <v>1190300</v>
      </c>
      <c r="E748" s="233">
        <f>E749+E754</f>
        <v>0</v>
      </c>
      <c r="F748" s="217">
        <f t="shared" ref="F748:F770" si="189">D748/C748*100</f>
        <v>99.498453565159238</v>
      </c>
      <c r="G748" s="218"/>
      <c r="H748" s="218"/>
    </row>
    <row r="749" spans="1:8" s="234" customFormat="1" x14ac:dyDescent="0.2">
      <c r="A749" s="224">
        <v>411000</v>
      </c>
      <c r="B749" s="215" t="s">
        <v>45</v>
      </c>
      <c r="C749" s="233">
        <f>SUM(C750:C753)</f>
        <v>719700</v>
      </c>
      <c r="D749" s="233">
        <f t="shared" ref="D749" si="190">SUM(D750:D753)</f>
        <v>719700</v>
      </c>
      <c r="E749" s="233">
        <f>SUM(E750:E753)</f>
        <v>0</v>
      </c>
      <c r="F749" s="217">
        <f t="shared" si="189"/>
        <v>100</v>
      </c>
      <c r="G749" s="218"/>
      <c r="H749" s="218"/>
    </row>
    <row r="750" spans="1:8" s="178" customFormat="1" x14ac:dyDescent="0.2">
      <c r="A750" s="209">
        <v>411100</v>
      </c>
      <c r="B750" s="210" t="s">
        <v>46</v>
      </c>
      <c r="C750" s="231">
        <v>660000</v>
      </c>
      <c r="D750" s="220">
        <v>653500</v>
      </c>
      <c r="E750" s="220">
        <v>0</v>
      </c>
      <c r="F750" s="221">
        <f t="shared" si="189"/>
        <v>99.015151515151516</v>
      </c>
      <c r="G750" s="218"/>
      <c r="H750" s="218"/>
    </row>
    <row r="751" spans="1:8" s="178" customFormat="1" ht="46.5" x14ac:dyDescent="0.2">
      <c r="A751" s="209">
        <v>411200</v>
      </c>
      <c r="B751" s="210" t="s">
        <v>47</v>
      </c>
      <c r="C751" s="231">
        <v>41000</v>
      </c>
      <c r="D751" s="220">
        <v>41000.000000000007</v>
      </c>
      <c r="E751" s="220">
        <v>0</v>
      </c>
      <c r="F751" s="221">
        <f t="shared" si="189"/>
        <v>100.00000000000003</v>
      </c>
      <c r="G751" s="218"/>
      <c r="H751" s="218"/>
    </row>
    <row r="752" spans="1:8" s="178" customFormat="1" ht="46.5" x14ac:dyDescent="0.2">
      <c r="A752" s="209">
        <v>411300</v>
      </c>
      <c r="B752" s="210" t="s">
        <v>48</v>
      </c>
      <c r="C752" s="231">
        <v>10500</v>
      </c>
      <c r="D752" s="220">
        <v>17000</v>
      </c>
      <c r="E752" s="220">
        <v>0</v>
      </c>
      <c r="F752" s="221">
        <f t="shared" si="189"/>
        <v>161.9047619047619</v>
      </c>
      <c r="G752" s="218"/>
      <c r="H752" s="218"/>
    </row>
    <row r="753" spans="1:8" s="178" customFormat="1" x14ac:dyDescent="0.2">
      <c r="A753" s="209">
        <v>411400</v>
      </c>
      <c r="B753" s="210" t="s">
        <v>49</v>
      </c>
      <c r="C753" s="231">
        <v>8200</v>
      </c>
      <c r="D753" s="220">
        <v>8200</v>
      </c>
      <c r="E753" s="220">
        <v>0</v>
      </c>
      <c r="F753" s="221">
        <f t="shared" si="189"/>
        <v>100</v>
      </c>
      <c r="G753" s="218"/>
      <c r="H753" s="218"/>
    </row>
    <row r="754" spans="1:8" s="234" customFormat="1" x14ac:dyDescent="0.2">
      <c r="A754" s="224">
        <v>412000</v>
      </c>
      <c r="B754" s="222" t="s">
        <v>50</v>
      </c>
      <c r="C754" s="233">
        <f>SUM(C755:C767)</f>
        <v>476600</v>
      </c>
      <c r="D754" s="233">
        <f>SUM(D755:D767)</f>
        <v>470600</v>
      </c>
      <c r="E754" s="233">
        <f>SUM(E755:E767)</f>
        <v>0</v>
      </c>
      <c r="F754" s="217">
        <f t="shared" si="189"/>
        <v>98.741082668904738</v>
      </c>
      <c r="G754" s="218"/>
      <c r="H754" s="218"/>
    </row>
    <row r="755" spans="1:8" s="178" customFormat="1" x14ac:dyDescent="0.2">
      <c r="A755" s="239">
        <v>412100</v>
      </c>
      <c r="B755" s="210" t="s">
        <v>51</v>
      </c>
      <c r="C755" s="231">
        <v>10000</v>
      </c>
      <c r="D755" s="220">
        <v>7999.9999999999982</v>
      </c>
      <c r="E755" s="220">
        <v>0</v>
      </c>
      <c r="F755" s="221">
        <f t="shared" si="189"/>
        <v>79.999999999999986</v>
      </c>
      <c r="G755" s="218"/>
      <c r="H755" s="218"/>
    </row>
    <row r="756" spans="1:8" s="178" customFormat="1" ht="46.5" x14ac:dyDescent="0.2">
      <c r="A756" s="209">
        <v>412200</v>
      </c>
      <c r="B756" s="210" t="s">
        <v>52</v>
      </c>
      <c r="C756" s="231">
        <v>30000</v>
      </c>
      <c r="D756" s="220">
        <v>28000</v>
      </c>
      <c r="E756" s="220">
        <v>0</v>
      </c>
      <c r="F756" s="221">
        <f t="shared" si="189"/>
        <v>93.333333333333329</v>
      </c>
      <c r="G756" s="218"/>
      <c r="H756" s="218"/>
    </row>
    <row r="757" spans="1:8" s="178" customFormat="1" x14ac:dyDescent="0.2">
      <c r="A757" s="209">
        <v>412300</v>
      </c>
      <c r="B757" s="210" t="s">
        <v>53</v>
      </c>
      <c r="C757" s="231">
        <v>9000</v>
      </c>
      <c r="D757" s="220">
        <v>7000</v>
      </c>
      <c r="E757" s="220">
        <v>0</v>
      </c>
      <c r="F757" s="221">
        <f t="shared" si="189"/>
        <v>77.777777777777786</v>
      </c>
      <c r="G757" s="218"/>
      <c r="H757" s="218"/>
    </row>
    <row r="758" spans="1:8" s="178" customFormat="1" x14ac:dyDescent="0.2">
      <c r="A758" s="209">
        <v>412400</v>
      </c>
      <c r="B758" s="210" t="s">
        <v>55</v>
      </c>
      <c r="C758" s="231">
        <v>7999.9999999999991</v>
      </c>
      <c r="D758" s="220">
        <v>8000</v>
      </c>
      <c r="E758" s="220">
        <v>0</v>
      </c>
      <c r="F758" s="221">
        <f t="shared" si="189"/>
        <v>100.00000000000003</v>
      </c>
      <c r="G758" s="218"/>
      <c r="H758" s="218"/>
    </row>
    <row r="759" spans="1:8" s="178" customFormat="1" x14ac:dyDescent="0.2">
      <c r="A759" s="209">
        <v>412500</v>
      </c>
      <c r="B759" s="210" t="s">
        <v>57</v>
      </c>
      <c r="C759" s="231">
        <v>30000</v>
      </c>
      <c r="D759" s="220">
        <v>30000</v>
      </c>
      <c r="E759" s="220">
        <v>0</v>
      </c>
      <c r="F759" s="221">
        <f t="shared" si="189"/>
        <v>100</v>
      </c>
      <c r="G759" s="218"/>
      <c r="H759" s="218"/>
    </row>
    <row r="760" spans="1:8" s="178" customFormat="1" x14ac:dyDescent="0.2">
      <c r="A760" s="209">
        <v>412600</v>
      </c>
      <c r="B760" s="210" t="s">
        <v>58</v>
      </c>
      <c r="C760" s="231">
        <v>80000</v>
      </c>
      <c r="D760" s="220">
        <v>80000</v>
      </c>
      <c r="E760" s="220">
        <v>0</v>
      </c>
      <c r="F760" s="221">
        <f t="shared" si="189"/>
        <v>100</v>
      </c>
      <c r="G760" s="218"/>
      <c r="H760" s="218"/>
    </row>
    <row r="761" spans="1:8" s="178" customFormat="1" x14ac:dyDescent="0.2">
      <c r="A761" s="209">
        <v>412700</v>
      </c>
      <c r="B761" s="210" t="s">
        <v>60</v>
      </c>
      <c r="C761" s="231">
        <v>25000</v>
      </c>
      <c r="D761" s="220">
        <v>25000</v>
      </c>
      <c r="E761" s="220">
        <v>0</v>
      </c>
      <c r="F761" s="221">
        <f t="shared" si="189"/>
        <v>100</v>
      </c>
      <c r="G761" s="218"/>
      <c r="H761" s="218"/>
    </row>
    <row r="762" spans="1:8" s="178" customFormat="1" x14ac:dyDescent="0.2">
      <c r="A762" s="209">
        <v>412900</v>
      </c>
      <c r="B762" s="223" t="s">
        <v>74</v>
      </c>
      <c r="C762" s="231">
        <v>600</v>
      </c>
      <c r="D762" s="220">
        <v>600</v>
      </c>
      <c r="E762" s="220">
        <v>0</v>
      </c>
      <c r="F762" s="221">
        <f t="shared" si="189"/>
        <v>100</v>
      </c>
      <c r="G762" s="218"/>
      <c r="H762" s="218"/>
    </row>
    <row r="763" spans="1:8" s="178" customFormat="1" x14ac:dyDescent="0.2">
      <c r="A763" s="209">
        <v>412900</v>
      </c>
      <c r="B763" s="223" t="s">
        <v>75</v>
      </c>
      <c r="C763" s="231">
        <v>40000</v>
      </c>
      <c r="D763" s="220">
        <v>40000</v>
      </c>
      <c r="E763" s="220">
        <v>0</v>
      </c>
      <c r="F763" s="221">
        <f t="shared" si="189"/>
        <v>100</v>
      </c>
      <c r="G763" s="218"/>
      <c r="H763" s="218"/>
    </row>
    <row r="764" spans="1:8" s="178" customFormat="1" x14ac:dyDescent="0.2">
      <c r="A764" s="209">
        <v>412900</v>
      </c>
      <c r="B764" s="223" t="s">
        <v>76</v>
      </c>
      <c r="C764" s="231">
        <v>230000</v>
      </c>
      <c r="D764" s="220">
        <v>230000</v>
      </c>
      <c r="E764" s="220">
        <v>0</v>
      </c>
      <c r="F764" s="221">
        <f t="shared" si="189"/>
        <v>100</v>
      </c>
      <c r="G764" s="218"/>
      <c r="H764" s="218"/>
    </row>
    <row r="765" spans="1:8" s="178" customFormat="1" ht="46.5" x14ac:dyDescent="0.2">
      <c r="A765" s="209">
        <v>412900</v>
      </c>
      <c r="B765" s="223" t="s">
        <v>77</v>
      </c>
      <c r="C765" s="231">
        <v>8000</v>
      </c>
      <c r="D765" s="220">
        <v>8000</v>
      </c>
      <c r="E765" s="220">
        <v>0</v>
      </c>
      <c r="F765" s="221">
        <f t="shared" si="189"/>
        <v>100</v>
      </c>
      <c r="G765" s="218"/>
      <c r="H765" s="218"/>
    </row>
    <row r="766" spans="1:8" s="178" customFormat="1" x14ac:dyDescent="0.2">
      <c r="A766" s="209">
        <v>412900</v>
      </c>
      <c r="B766" s="223" t="s">
        <v>78</v>
      </c>
      <c r="C766" s="231">
        <v>3000</v>
      </c>
      <c r="D766" s="220">
        <v>3000</v>
      </c>
      <c r="E766" s="220">
        <v>0</v>
      </c>
      <c r="F766" s="221">
        <f t="shared" si="189"/>
        <v>100</v>
      </c>
      <c r="G766" s="218"/>
      <c r="H766" s="218"/>
    </row>
    <row r="767" spans="1:8" s="178" customFormat="1" x14ac:dyDescent="0.2">
      <c r="A767" s="209">
        <v>412900</v>
      </c>
      <c r="B767" s="223" t="s">
        <v>80</v>
      </c>
      <c r="C767" s="231">
        <v>3000</v>
      </c>
      <c r="D767" s="220">
        <v>3000</v>
      </c>
      <c r="E767" s="220">
        <v>0</v>
      </c>
      <c r="F767" s="221">
        <f t="shared" si="189"/>
        <v>100</v>
      </c>
      <c r="G767" s="218"/>
      <c r="H767" s="218"/>
    </row>
    <row r="768" spans="1:8" s="234" customFormat="1" x14ac:dyDescent="0.2">
      <c r="A768" s="224">
        <v>510000</v>
      </c>
      <c r="B768" s="222" t="s">
        <v>245</v>
      </c>
      <c r="C768" s="233">
        <f>C769+C772</f>
        <v>47000</v>
      </c>
      <c r="D768" s="233">
        <f t="shared" ref="D768" si="191">D769+D772</f>
        <v>47000</v>
      </c>
      <c r="E768" s="233">
        <f>E769+E772</f>
        <v>0</v>
      </c>
      <c r="F768" s="217">
        <f t="shared" si="189"/>
        <v>100</v>
      </c>
      <c r="G768" s="218"/>
      <c r="H768" s="218"/>
    </row>
    <row r="769" spans="1:8" s="234" customFormat="1" x14ac:dyDescent="0.2">
      <c r="A769" s="224">
        <v>511000</v>
      </c>
      <c r="B769" s="222" t="s">
        <v>246</v>
      </c>
      <c r="C769" s="233">
        <f t="shared" ref="C769" si="192">C770+C771</f>
        <v>15000</v>
      </c>
      <c r="D769" s="233">
        <f t="shared" ref="D769" si="193">D770+D771</f>
        <v>15000</v>
      </c>
      <c r="E769" s="233">
        <f t="shared" ref="E769" si="194">E770+E771</f>
        <v>0</v>
      </c>
      <c r="F769" s="217">
        <f t="shared" si="189"/>
        <v>100</v>
      </c>
      <c r="G769" s="218"/>
      <c r="H769" s="218"/>
    </row>
    <row r="770" spans="1:8" s="178" customFormat="1" x14ac:dyDescent="0.2">
      <c r="A770" s="209">
        <v>511300</v>
      </c>
      <c r="B770" s="210" t="s">
        <v>249</v>
      </c>
      <c r="C770" s="231">
        <v>15000</v>
      </c>
      <c r="D770" s="220">
        <v>7900</v>
      </c>
      <c r="E770" s="220">
        <v>0</v>
      </c>
      <c r="F770" s="221">
        <f t="shared" si="189"/>
        <v>52.666666666666664</v>
      </c>
      <c r="G770" s="218"/>
      <c r="H770" s="218"/>
    </row>
    <row r="771" spans="1:8" s="178" customFormat="1" x14ac:dyDescent="0.2">
      <c r="A771" s="209">
        <v>511700</v>
      </c>
      <c r="B771" s="210" t="s">
        <v>252</v>
      </c>
      <c r="C771" s="220">
        <v>0</v>
      </c>
      <c r="D771" s="220">
        <v>7100</v>
      </c>
      <c r="E771" s="220">
        <v>0</v>
      </c>
      <c r="F771" s="217">
        <v>0</v>
      </c>
      <c r="G771" s="218"/>
      <c r="H771" s="218"/>
    </row>
    <row r="772" spans="1:8" s="234" customFormat="1" x14ac:dyDescent="0.2">
      <c r="A772" s="224">
        <v>516000</v>
      </c>
      <c r="B772" s="222" t="s">
        <v>257</v>
      </c>
      <c r="C772" s="233">
        <f>C773</f>
        <v>32000</v>
      </c>
      <c r="D772" s="233">
        <f t="shared" ref="D772" si="195">D773</f>
        <v>32000</v>
      </c>
      <c r="E772" s="233">
        <f t="shared" ref="E772" si="196">E773</f>
        <v>0</v>
      </c>
      <c r="F772" s="217">
        <f t="shared" ref="F772:F777" si="197">D772/C772*100</f>
        <v>100</v>
      </c>
      <c r="G772" s="218"/>
      <c r="H772" s="218"/>
    </row>
    <row r="773" spans="1:8" s="178" customFormat="1" x14ac:dyDescent="0.2">
      <c r="A773" s="209">
        <v>516100</v>
      </c>
      <c r="B773" s="210" t="s">
        <v>257</v>
      </c>
      <c r="C773" s="231">
        <v>32000</v>
      </c>
      <c r="D773" s="220">
        <v>32000</v>
      </c>
      <c r="E773" s="220">
        <v>0</v>
      </c>
      <c r="F773" s="221">
        <f t="shared" si="197"/>
        <v>100</v>
      </c>
      <c r="G773" s="218"/>
      <c r="H773" s="218"/>
    </row>
    <row r="774" spans="1:8" s="234" customFormat="1" x14ac:dyDescent="0.2">
      <c r="A774" s="224">
        <v>630000</v>
      </c>
      <c r="B774" s="222" t="s">
        <v>277</v>
      </c>
      <c r="C774" s="233">
        <f>C775</f>
        <v>10000</v>
      </c>
      <c r="D774" s="233">
        <f t="shared" ref="D774:D775" si="198">D775</f>
        <v>9999.9999999999982</v>
      </c>
      <c r="E774" s="233">
        <f t="shared" ref="E774:E775" si="199">E775</f>
        <v>0</v>
      </c>
      <c r="F774" s="217">
        <f t="shared" si="197"/>
        <v>99.999999999999972</v>
      </c>
      <c r="G774" s="218"/>
      <c r="H774" s="218"/>
    </row>
    <row r="775" spans="1:8" s="234" customFormat="1" x14ac:dyDescent="0.2">
      <c r="A775" s="224">
        <v>638000</v>
      </c>
      <c r="B775" s="222" t="s">
        <v>284</v>
      </c>
      <c r="C775" s="233">
        <f>C776</f>
        <v>10000</v>
      </c>
      <c r="D775" s="233">
        <f t="shared" si="198"/>
        <v>9999.9999999999982</v>
      </c>
      <c r="E775" s="233">
        <f t="shared" si="199"/>
        <v>0</v>
      </c>
      <c r="F775" s="217">
        <f t="shared" si="197"/>
        <v>99.999999999999972</v>
      </c>
      <c r="G775" s="218"/>
      <c r="H775" s="218"/>
    </row>
    <row r="776" spans="1:8" s="178" customFormat="1" x14ac:dyDescent="0.2">
      <c r="A776" s="209">
        <v>638100</v>
      </c>
      <c r="B776" s="210" t="s">
        <v>285</v>
      </c>
      <c r="C776" s="231">
        <v>10000</v>
      </c>
      <c r="D776" s="220">
        <v>9999.9999999999982</v>
      </c>
      <c r="E776" s="220">
        <v>0</v>
      </c>
      <c r="F776" s="221">
        <f t="shared" si="197"/>
        <v>99.999999999999972</v>
      </c>
      <c r="G776" s="218"/>
      <c r="H776" s="218"/>
    </row>
    <row r="777" spans="1:8" s="178" customFormat="1" x14ac:dyDescent="0.2">
      <c r="A777" s="241"/>
      <c r="B777" s="227" t="s">
        <v>294</v>
      </c>
      <c r="C777" s="238">
        <f>C748+C768+C774</f>
        <v>1253300</v>
      </c>
      <c r="D777" s="238">
        <f>D748+D768+D774</f>
        <v>1247300</v>
      </c>
      <c r="E777" s="238">
        <f>E748+E768+E774</f>
        <v>0</v>
      </c>
      <c r="F777" s="229">
        <f t="shared" si="197"/>
        <v>99.52126386340062</v>
      </c>
      <c r="G777" s="218"/>
      <c r="H777" s="218"/>
    </row>
    <row r="778" spans="1:8" s="178" customFormat="1" x14ac:dyDescent="0.2">
      <c r="A778" s="242"/>
      <c r="B778" s="202"/>
      <c r="C778" s="212"/>
      <c r="D778" s="212"/>
      <c r="E778" s="212"/>
      <c r="F778" s="213"/>
      <c r="G778" s="218"/>
      <c r="H778" s="218"/>
    </row>
    <row r="779" spans="1:8" s="178" customFormat="1" x14ac:dyDescent="0.2">
      <c r="A779" s="242"/>
      <c r="B779" s="202"/>
      <c r="C779" s="212"/>
      <c r="D779" s="212"/>
      <c r="E779" s="212"/>
      <c r="F779" s="213"/>
      <c r="G779" s="218"/>
      <c r="H779" s="218"/>
    </row>
    <row r="780" spans="1:8" s="178" customFormat="1" x14ac:dyDescent="0.2">
      <c r="A780" s="209" t="s">
        <v>627</v>
      </c>
      <c r="B780" s="202"/>
      <c r="C780" s="212"/>
      <c r="D780" s="212"/>
      <c r="E780" s="212"/>
      <c r="F780" s="213"/>
      <c r="G780" s="218"/>
      <c r="H780" s="218"/>
    </row>
    <row r="781" spans="1:8" s="178" customFormat="1" x14ac:dyDescent="0.2">
      <c r="A781" s="209" t="s">
        <v>315</v>
      </c>
      <c r="B781" s="202"/>
      <c r="C781" s="212"/>
      <c r="D781" s="212"/>
      <c r="E781" s="212"/>
      <c r="F781" s="213"/>
      <c r="G781" s="218"/>
      <c r="H781" s="218"/>
    </row>
    <row r="782" spans="1:8" s="178" customFormat="1" x14ac:dyDescent="0.2">
      <c r="A782" s="209" t="s">
        <v>378</v>
      </c>
      <c r="B782" s="202"/>
      <c r="C782" s="212"/>
      <c r="D782" s="212"/>
      <c r="E782" s="212"/>
      <c r="F782" s="213"/>
      <c r="G782" s="218"/>
      <c r="H782" s="218"/>
    </row>
    <row r="783" spans="1:8" s="178" customFormat="1" x14ac:dyDescent="0.2">
      <c r="A783" s="209" t="s">
        <v>293</v>
      </c>
      <c r="B783" s="202"/>
      <c r="C783" s="212"/>
      <c r="D783" s="212"/>
      <c r="E783" s="212"/>
      <c r="F783" s="213"/>
      <c r="G783" s="218"/>
      <c r="H783" s="218"/>
    </row>
    <row r="784" spans="1:8" s="178" customFormat="1" x14ac:dyDescent="0.2">
      <c r="A784" s="242"/>
      <c r="B784" s="202"/>
      <c r="C784" s="212"/>
      <c r="D784" s="212"/>
      <c r="E784" s="212"/>
      <c r="F784" s="213"/>
      <c r="G784" s="218"/>
      <c r="H784" s="218"/>
    </row>
    <row r="785" spans="1:8" s="234" customFormat="1" x14ac:dyDescent="0.2">
      <c r="A785" s="224">
        <v>410000</v>
      </c>
      <c r="B785" s="215" t="s">
        <v>44</v>
      </c>
      <c r="C785" s="233">
        <f>C786+C791+C813+C806+C804+0+C820</f>
        <v>7145600</v>
      </c>
      <c r="D785" s="233">
        <f>D786+D791+D813+D806+D804+0+D820</f>
        <v>7116700</v>
      </c>
      <c r="E785" s="233">
        <f>E786+E791+E813+E806+E804+0+E820</f>
        <v>0</v>
      </c>
      <c r="F785" s="217">
        <f t="shared" ref="F785:F802" si="200">D785/C785*100</f>
        <v>99.595555306762208</v>
      </c>
      <c r="G785" s="218"/>
      <c r="H785" s="218"/>
    </row>
    <row r="786" spans="1:8" s="234" customFormat="1" x14ac:dyDescent="0.2">
      <c r="A786" s="224">
        <v>411000</v>
      </c>
      <c r="B786" s="215" t="s">
        <v>45</v>
      </c>
      <c r="C786" s="233">
        <f>SUM(C787:C790)</f>
        <v>2326300</v>
      </c>
      <c r="D786" s="233">
        <f t="shared" ref="D786" si="201">SUM(D787:D790)</f>
        <v>2331300</v>
      </c>
      <c r="E786" s="233">
        <f>SUM(E787:E790)</f>
        <v>0</v>
      </c>
      <c r="F786" s="217">
        <f t="shared" si="200"/>
        <v>100.21493358552208</v>
      </c>
      <c r="G786" s="218"/>
      <c r="H786" s="218"/>
    </row>
    <row r="787" spans="1:8" s="178" customFormat="1" x14ac:dyDescent="0.2">
      <c r="A787" s="209">
        <v>411100</v>
      </c>
      <c r="B787" s="210" t="s">
        <v>46</v>
      </c>
      <c r="C787" s="231">
        <v>2170000</v>
      </c>
      <c r="D787" s="220">
        <v>2155000</v>
      </c>
      <c r="E787" s="220">
        <v>0</v>
      </c>
      <c r="F787" s="221">
        <f t="shared" si="200"/>
        <v>99.308755760368655</v>
      </c>
      <c r="G787" s="218"/>
      <c r="H787" s="218"/>
    </row>
    <row r="788" spans="1:8" s="178" customFormat="1" ht="46.5" x14ac:dyDescent="0.2">
      <c r="A788" s="209">
        <v>411200</v>
      </c>
      <c r="B788" s="210" t="s">
        <v>47</v>
      </c>
      <c r="C788" s="231">
        <v>67100</v>
      </c>
      <c r="D788" s="220">
        <v>67100</v>
      </c>
      <c r="E788" s="220">
        <v>0</v>
      </c>
      <c r="F788" s="221">
        <f t="shared" si="200"/>
        <v>100</v>
      </c>
      <c r="G788" s="218"/>
      <c r="H788" s="218"/>
    </row>
    <row r="789" spans="1:8" s="178" customFormat="1" ht="46.5" x14ac:dyDescent="0.2">
      <c r="A789" s="209">
        <v>411300</v>
      </c>
      <c r="B789" s="210" t="s">
        <v>48</v>
      </c>
      <c r="C789" s="231">
        <v>45000</v>
      </c>
      <c r="D789" s="220">
        <v>75000</v>
      </c>
      <c r="E789" s="220">
        <v>0</v>
      </c>
      <c r="F789" s="221">
        <f t="shared" si="200"/>
        <v>166.66666666666669</v>
      </c>
      <c r="G789" s="218"/>
      <c r="H789" s="218"/>
    </row>
    <row r="790" spans="1:8" s="178" customFormat="1" x14ac:dyDescent="0.2">
      <c r="A790" s="209">
        <v>411400</v>
      </c>
      <c r="B790" s="210" t="s">
        <v>49</v>
      </c>
      <c r="C790" s="231">
        <v>44200</v>
      </c>
      <c r="D790" s="220">
        <v>34199.999999999993</v>
      </c>
      <c r="E790" s="220">
        <v>0</v>
      </c>
      <c r="F790" s="221">
        <f t="shared" si="200"/>
        <v>77.375565610859709</v>
      </c>
      <c r="G790" s="218"/>
      <c r="H790" s="218"/>
    </row>
    <row r="791" spans="1:8" s="234" customFormat="1" x14ac:dyDescent="0.2">
      <c r="A791" s="224">
        <v>412000</v>
      </c>
      <c r="B791" s="222" t="s">
        <v>50</v>
      </c>
      <c r="C791" s="233">
        <f>SUM(C792:C803)</f>
        <v>213300</v>
      </c>
      <c r="D791" s="233">
        <f t="shared" ref="D791" si="202">SUM(D792:D803)</f>
        <v>251299.99999999994</v>
      </c>
      <c r="E791" s="233">
        <f>SUM(E792:E803)</f>
        <v>0</v>
      </c>
      <c r="F791" s="217">
        <f t="shared" si="200"/>
        <v>117.81528363806841</v>
      </c>
      <c r="G791" s="218"/>
      <c r="H791" s="218"/>
    </row>
    <row r="792" spans="1:8" s="178" customFormat="1" x14ac:dyDescent="0.2">
      <c r="A792" s="209">
        <v>412100</v>
      </c>
      <c r="B792" s="210" t="s">
        <v>51</v>
      </c>
      <c r="C792" s="231">
        <v>1000</v>
      </c>
      <c r="D792" s="220">
        <v>0</v>
      </c>
      <c r="E792" s="220">
        <v>0</v>
      </c>
      <c r="F792" s="221">
        <f t="shared" si="200"/>
        <v>0</v>
      </c>
      <c r="G792" s="218"/>
      <c r="H792" s="218"/>
    </row>
    <row r="793" spans="1:8" s="178" customFormat="1" ht="46.5" x14ac:dyDescent="0.2">
      <c r="A793" s="209">
        <v>412200</v>
      </c>
      <c r="B793" s="210" t="s">
        <v>52</v>
      </c>
      <c r="C793" s="231">
        <v>32000</v>
      </c>
      <c r="D793" s="220">
        <v>33000</v>
      </c>
      <c r="E793" s="220">
        <v>0</v>
      </c>
      <c r="F793" s="221">
        <f t="shared" si="200"/>
        <v>103.125</v>
      </c>
      <c r="G793" s="218"/>
      <c r="H793" s="218"/>
    </row>
    <row r="794" spans="1:8" s="178" customFormat="1" x14ac:dyDescent="0.2">
      <c r="A794" s="209">
        <v>412300</v>
      </c>
      <c r="B794" s="210" t="s">
        <v>53</v>
      </c>
      <c r="C794" s="231">
        <v>29500</v>
      </c>
      <c r="D794" s="220">
        <v>31500.00000000004</v>
      </c>
      <c r="E794" s="220">
        <v>0</v>
      </c>
      <c r="F794" s="221">
        <f t="shared" si="200"/>
        <v>106.77966101694929</v>
      </c>
      <c r="G794" s="218"/>
      <c r="H794" s="218"/>
    </row>
    <row r="795" spans="1:8" s="178" customFormat="1" x14ac:dyDescent="0.2">
      <c r="A795" s="209">
        <v>412500</v>
      </c>
      <c r="B795" s="210" t="s">
        <v>57</v>
      </c>
      <c r="C795" s="231">
        <v>22000</v>
      </c>
      <c r="D795" s="220">
        <v>39499.999999999942</v>
      </c>
      <c r="E795" s="220">
        <v>0</v>
      </c>
      <c r="F795" s="221">
        <f t="shared" si="200"/>
        <v>179.54545454545428</v>
      </c>
      <c r="G795" s="218"/>
      <c r="H795" s="218"/>
    </row>
    <row r="796" spans="1:8" s="178" customFormat="1" x14ac:dyDescent="0.2">
      <c r="A796" s="209">
        <v>412600</v>
      </c>
      <c r="B796" s="210" t="s">
        <v>58</v>
      </c>
      <c r="C796" s="231">
        <v>70000</v>
      </c>
      <c r="D796" s="220">
        <v>72000</v>
      </c>
      <c r="E796" s="220">
        <v>0</v>
      </c>
      <c r="F796" s="221">
        <f t="shared" si="200"/>
        <v>102.85714285714285</v>
      </c>
      <c r="G796" s="218"/>
      <c r="H796" s="218"/>
    </row>
    <row r="797" spans="1:8" s="178" customFormat="1" x14ac:dyDescent="0.2">
      <c r="A797" s="209">
        <v>412700</v>
      </c>
      <c r="B797" s="210" t="s">
        <v>60</v>
      </c>
      <c r="C797" s="231">
        <v>28500</v>
      </c>
      <c r="D797" s="220">
        <v>31499.999999999982</v>
      </c>
      <c r="E797" s="220">
        <v>0</v>
      </c>
      <c r="F797" s="221">
        <f t="shared" si="200"/>
        <v>110.52631578947363</v>
      </c>
      <c r="G797" s="218"/>
      <c r="H797" s="218"/>
    </row>
    <row r="798" spans="1:8" s="178" customFormat="1" x14ac:dyDescent="0.2">
      <c r="A798" s="209">
        <v>412900</v>
      </c>
      <c r="B798" s="223" t="s">
        <v>74</v>
      </c>
      <c r="C798" s="231">
        <v>1000</v>
      </c>
      <c r="D798" s="220">
        <v>1000</v>
      </c>
      <c r="E798" s="220">
        <v>0</v>
      </c>
      <c r="F798" s="221">
        <f t="shared" si="200"/>
        <v>100</v>
      </c>
      <c r="G798" s="218"/>
      <c r="H798" s="218"/>
    </row>
    <row r="799" spans="1:8" s="178" customFormat="1" x14ac:dyDescent="0.2">
      <c r="A799" s="209">
        <v>412900</v>
      </c>
      <c r="B799" s="223" t="s">
        <v>75</v>
      </c>
      <c r="C799" s="231">
        <v>15000</v>
      </c>
      <c r="D799" s="220">
        <v>24299.99999999996</v>
      </c>
      <c r="E799" s="220">
        <v>0</v>
      </c>
      <c r="F799" s="221">
        <f t="shared" si="200"/>
        <v>161.99999999999974</v>
      </c>
      <c r="G799" s="218"/>
      <c r="H799" s="218"/>
    </row>
    <row r="800" spans="1:8" s="178" customFormat="1" x14ac:dyDescent="0.2">
      <c r="A800" s="209">
        <v>412900</v>
      </c>
      <c r="B800" s="223" t="s">
        <v>76</v>
      </c>
      <c r="C800" s="231">
        <v>4000</v>
      </c>
      <c r="D800" s="220">
        <v>4000</v>
      </c>
      <c r="E800" s="220">
        <v>0</v>
      </c>
      <c r="F800" s="221">
        <f t="shared" si="200"/>
        <v>100</v>
      </c>
      <c r="G800" s="218"/>
      <c r="H800" s="218"/>
    </row>
    <row r="801" spans="1:8" s="178" customFormat="1" ht="46.5" x14ac:dyDescent="0.2">
      <c r="A801" s="209">
        <v>412900</v>
      </c>
      <c r="B801" s="223" t="s">
        <v>77</v>
      </c>
      <c r="C801" s="231">
        <v>4500</v>
      </c>
      <c r="D801" s="220">
        <v>4500</v>
      </c>
      <c r="E801" s="220">
        <v>0</v>
      </c>
      <c r="F801" s="221">
        <f t="shared" si="200"/>
        <v>100</v>
      </c>
      <c r="G801" s="218"/>
      <c r="H801" s="218"/>
    </row>
    <row r="802" spans="1:8" s="178" customFormat="1" x14ac:dyDescent="0.2">
      <c r="A802" s="209">
        <v>412900</v>
      </c>
      <c r="B802" s="223" t="s">
        <v>78</v>
      </c>
      <c r="C802" s="231">
        <v>4800</v>
      </c>
      <c r="D802" s="220">
        <v>6000</v>
      </c>
      <c r="E802" s="220">
        <v>0</v>
      </c>
      <c r="F802" s="221">
        <f t="shared" si="200"/>
        <v>125</v>
      </c>
      <c r="G802" s="218"/>
      <c r="H802" s="218"/>
    </row>
    <row r="803" spans="1:8" s="178" customFormat="1" x14ac:dyDescent="0.2">
      <c r="A803" s="209">
        <v>412900</v>
      </c>
      <c r="B803" s="210" t="s">
        <v>80</v>
      </c>
      <c r="C803" s="231">
        <v>1000</v>
      </c>
      <c r="D803" s="220">
        <v>4000</v>
      </c>
      <c r="E803" s="220">
        <v>0</v>
      </c>
      <c r="F803" s="221"/>
      <c r="G803" s="218"/>
      <c r="H803" s="218"/>
    </row>
    <row r="804" spans="1:8" s="234" customFormat="1" x14ac:dyDescent="0.2">
      <c r="A804" s="224">
        <v>413000</v>
      </c>
      <c r="B804" s="222" t="s">
        <v>97</v>
      </c>
      <c r="C804" s="233">
        <f>C805</f>
        <v>500</v>
      </c>
      <c r="D804" s="233">
        <f t="shared" ref="D804" si="203">D805</f>
        <v>1499.9999999999995</v>
      </c>
      <c r="E804" s="233">
        <f t="shared" ref="E804" si="204">E805</f>
        <v>0</v>
      </c>
      <c r="F804" s="217">
        <f t="shared" ref="F804:F837" si="205">D804/C804*100</f>
        <v>299.99999999999989</v>
      </c>
      <c r="G804" s="218"/>
      <c r="H804" s="218"/>
    </row>
    <row r="805" spans="1:8" s="178" customFormat="1" x14ac:dyDescent="0.2">
      <c r="A805" s="209">
        <v>413900</v>
      </c>
      <c r="B805" s="210" t="s">
        <v>106</v>
      </c>
      <c r="C805" s="231">
        <v>500</v>
      </c>
      <c r="D805" s="220">
        <v>1499.9999999999995</v>
      </c>
      <c r="E805" s="220">
        <v>0</v>
      </c>
      <c r="F805" s="221">
        <f t="shared" si="205"/>
        <v>299.99999999999989</v>
      </c>
      <c r="G805" s="218"/>
      <c r="H805" s="218"/>
    </row>
    <row r="806" spans="1:8" s="234" customFormat="1" x14ac:dyDescent="0.2">
      <c r="A806" s="224">
        <v>415000</v>
      </c>
      <c r="B806" s="222" t="s">
        <v>119</v>
      </c>
      <c r="C806" s="233">
        <f>SUM(C807:C812)</f>
        <v>952000</v>
      </c>
      <c r="D806" s="233">
        <f>SUM(D807:D812)</f>
        <v>974999.99999999977</v>
      </c>
      <c r="E806" s="233">
        <f>SUM(E807:E812)</f>
        <v>0</v>
      </c>
      <c r="F806" s="217">
        <f t="shared" si="205"/>
        <v>102.41596638655459</v>
      </c>
      <c r="G806" s="218"/>
      <c r="H806" s="218"/>
    </row>
    <row r="807" spans="1:8" s="178" customFormat="1" ht="46.5" x14ac:dyDescent="0.2">
      <c r="A807" s="243">
        <v>415200</v>
      </c>
      <c r="B807" s="245" t="s">
        <v>152</v>
      </c>
      <c r="C807" s="231">
        <v>35000</v>
      </c>
      <c r="D807" s="220">
        <v>35000</v>
      </c>
      <c r="E807" s="220">
        <v>0</v>
      </c>
      <c r="F807" s="221">
        <f t="shared" si="205"/>
        <v>100</v>
      </c>
      <c r="G807" s="218"/>
      <c r="H807" s="218"/>
    </row>
    <row r="808" spans="1:8" s="178" customFormat="1" x14ac:dyDescent="0.2">
      <c r="A808" s="209">
        <v>415200</v>
      </c>
      <c r="B808" s="210" t="s">
        <v>153</v>
      </c>
      <c r="C808" s="231">
        <v>380000</v>
      </c>
      <c r="D808" s="220">
        <v>379999.99999999971</v>
      </c>
      <c r="E808" s="220">
        <v>0</v>
      </c>
      <c r="F808" s="221">
        <f t="shared" si="205"/>
        <v>99.999999999999929</v>
      </c>
      <c r="G808" s="218"/>
      <c r="H808" s="218"/>
    </row>
    <row r="809" spans="1:8" s="178" customFormat="1" x14ac:dyDescent="0.2">
      <c r="A809" s="209">
        <v>415200</v>
      </c>
      <c r="B809" s="210" t="s">
        <v>154</v>
      </c>
      <c r="C809" s="231">
        <v>220000</v>
      </c>
      <c r="D809" s="220">
        <v>220000</v>
      </c>
      <c r="E809" s="220">
        <v>0</v>
      </c>
      <c r="F809" s="221">
        <f t="shared" si="205"/>
        <v>100</v>
      </c>
      <c r="G809" s="218"/>
      <c r="H809" s="218"/>
    </row>
    <row r="810" spans="1:8" s="178" customFormat="1" x14ac:dyDescent="0.2">
      <c r="A810" s="209">
        <v>415200</v>
      </c>
      <c r="B810" s="210" t="s">
        <v>155</v>
      </c>
      <c r="C810" s="231">
        <v>112000</v>
      </c>
      <c r="D810" s="220">
        <v>112000</v>
      </c>
      <c r="E810" s="220">
        <v>0</v>
      </c>
      <c r="F810" s="221">
        <f t="shared" si="205"/>
        <v>100</v>
      </c>
      <c r="G810" s="218"/>
      <c r="H810" s="218"/>
    </row>
    <row r="811" spans="1:8" s="178" customFormat="1" ht="46.5" x14ac:dyDescent="0.2">
      <c r="A811" s="209">
        <v>415200</v>
      </c>
      <c r="B811" s="210" t="s">
        <v>623</v>
      </c>
      <c r="C811" s="231">
        <v>70000</v>
      </c>
      <c r="D811" s="220">
        <v>70000</v>
      </c>
      <c r="E811" s="220">
        <v>0</v>
      </c>
      <c r="F811" s="221">
        <f t="shared" si="205"/>
        <v>100</v>
      </c>
      <c r="G811" s="218"/>
      <c r="H811" s="218"/>
    </row>
    <row r="812" spans="1:8" s="178" customFormat="1" x14ac:dyDescent="0.2">
      <c r="A812" s="209">
        <v>415200</v>
      </c>
      <c r="B812" s="210" t="s">
        <v>150</v>
      </c>
      <c r="C812" s="231">
        <v>135000</v>
      </c>
      <c r="D812" s="220">
        <v>158000</v>
      </c>
      <c r="E812" s="220">
        <v>0</v>
      </c>
      <c r="F812" s="221">
        <f t="shared" si="205"/>
        <v>117.03703703703702</v>
      </c>
      <c r="G812" s="218"/>
      <c r="H812" s="218"/>
    </row>
    <row r="813" spans="1:8" s="234" customFormat="1" x14ac:dyDescent="0.2">
      <c r="A813" s="224">
        <v>416000</v>
      </c>
      <c r="B813" s="222" t="s">
        <v>169</v>
      </c>
      <c r="C813" s="233">
        <f>SUM(C814:C819)</f>
        <v>3644200</v>
      </c>
      <c r="D813" s="233">
        <f>SUM(D814:D819)</f>
        <v>3548300</v>
      </c>
      <c r="E813" s="233">
        <f>SUM(E814:E819)</f>
        <v>0</v>
      </c>
      <c r="F813" s="217">
        <f t="shared" si="205"/>
        <v>97.368421052631575</v>
      </c>
      <c r="G813" s="218"/>
      <c r="H813" s="218"/>
    </row>
    <row r="814" spans="1:8" s="178" customFormat="1" x14ac:dyDescent="0.2">
      <c r="A814" s="209">
        <v>416100</v>
      </c>
      <c r="B814" s="210" t="s">
        <v>186</v>
      </c>
      <c r="C814" s="231">
        <v>1529000</v>
      </c>
      <c r="D814" s="220">
        <v>1529000</v>
      </c>
      <c r="E814" s="220">
        <v>0</v>
      </c>
      <c r="F814" s="221">
        <f t="shared" si="205"/>
        <v>100</v>
      </c>
      <c r="G814" s="218"/>
      <c r="H814" s="218"/>
    </row>
    <row r="815" spans="1:8" s="178" customFormat="1" x14ac:dyDescent="0.2">
      <c r="A815" s="209">
        <v>416100</v>
      </c>
      <c r="B815" s="210" t="s">
        <v>187</v>
      </c>
      <c r="C815" s="231">
        <v>625500</v>
      </c>
      <c r="D815" s="220">
        <v>548500</v>
      </c>
      <c r="E815" s="220">
        <v>0</v>
      </c>
      <c r="F815" s="221">
        <f t="shared" si="205"/>
        <v>87.689848121502806</v>
      </c>
      <c r="G815" s="218"/>
      <c r="H815" s="218"/>
    </row>
    <row r="816" spans="1:8" s="178" customFormat="1" x14ac:dyDescent="0.2">
      <c r="A816" s="209">
        <v>416100</v>
      </c>
      <c r="B816" s="210" t="s">
        <v>188</v>
      </c>
      <c r="C816" s="231">
        <v>683700</v>
      </c>
      <c r="D816" s="220">
        <v>640500</v>
      </c>
      <c r="E816" s="220">
        <v>0</v>
      </c>
      <c r="F816" s="221">
        <f t="shared" si="205"/>
        <v>93.68143922773146</v>
      </c>
      <c r="G816" s="218"/>
      <c r="H816" s="218"/>
    </row>
    <row r="817" spans="1:8" s="178" customFormat="1" x14ac:dyDescent="0.2">
      <c r="A817" s="209">
        <v>416100</v>
      </c>
      <c r="B817" s="210" t="s">
        <v>189</v>
      </c>
      <c r="C817" s="231">
        <v>606000</v>
      </c>
      <c r="D817" s="220">
        <v>590999.99999999988</v>
      </c>
      <c r="E817" s="220">
        <v>0</v>
      </c>
      <c r="F817" s="221">
        <f t="shared" si="205"/>
        <v>97.524752475247496</v>
      </c>
      <c r="G817" s="218"/>
      <c r="H817" s="218"/>
    </row>
    <row r="818" spans="1:8" s="178" customFormat="1" x14ac:dyDescent="0.2">
      <c r="A818" s="209">
        <v>416100</v>
      </c>
      <c r="B818" s="210" t="s">
        <v>190</v>
      </c>
      <c r="C818" s="231">
        <v>50000</v>
      </c>
      <c r="D818" s="220">
        <v>89300</v>
      </c>
      <c r="E818" s="220">
        <v>0</v>
      </c>
      <c r="F818" s="221">
        <f t="shared" si="205"/>
        <v>178.6</v>
      </c>
      <c r="G818" s="218"/>
      <c r="H818" s="218"/>
    </row>
    <row r="819" spans="1:8" s="178" customFormat="1" x14ac:dyDescent="0.2">
      <c r="A819" s="209">
        <v>416100</v>
      </c>
      <c r="B819" s="210" t="s">
        <v>730</v>
      </c>
      <c r="C819" s="231">
        <v>150000</v>
      </c>
      <c r="D819" s="220">
        <v>150000</v>
      </c>
      <c r="E819" s="220">
        <v>0</v>
      </c>
      <c r="F819" s="221">
        <f t="shared" si="205"/>
        <v>100</v>
      </c>
      <c r="G819" s="218"/>
      <c r="H819" s="218"/>
    </row>
    <row r="820" spans="1:8" s="234" customFormat="1" ht="46.5" x14ac:dyDescent="0.2">
      <c r="A820" s="224">
        <v>418000</v>
      </c>
      <c r="B820" s="222" t="s">
        <v>198</v>
      </c>
      <c r="C820" s="233">
        <f>C821</f>
        <v>9300</v>
      </c>
      <c r="D820" s="233">
        <f t="shared" ref="D820" si="206">D821</f>
        <v>9300</v>
      </c>
      <c r="E820" s="233">
        <f>E821</f>
        <v>0</v>
      </c>
      <c r="F820" s="217">
        <f t="shared" si="205"/>
        <v>100</v>
      </c>
      <c r="G820" s="218"/>
      <c r="H820" s="218"/>
    </row>
    <row r="821" spans="1:8" s="178" customFormat="1" x14ac:dyDescent="0.2">
      <c r="A821" s="209">
        <v>418400</v>
      </c>
      <c r="B821" s="210" t="s">
        <v>200</v>
      </c>
      <c r="C821" s="231">
        <v>9300</v>
      </c>
      <c r="D821" s="220">
        <v>9300</v>
      </c>
      <c r="E821" s="220">
        <v>0</v>
      </c>
      <c r="F821" s="221">
        <f t="shared" si="205"/>
        <v>100</v>
      </c>
      <c r="G821" s="218"/>
      <c r="H821" s="218"/>
    </row>
    <row r="822" spans="1:8" s="234" customFormat="1" x14ac:dyDescent="0.2">
      <c r="A822" s="224">
        <v>480000</v>
      </c>
      <c r="B822" s="222" t="s">
        <v>202</v>
      </c>
      <c r="C822" s="233">
        <f>C823+0</f>
        <v>1261000</v>
      </c>
      <c r="D822" s="233">
        <f>D823+0</f>
        <v>1334500</v>
      </c>
      <c r="E822" s="233">
        <f>E823+0</f>
        <v>0</v>
      </c>
      <c r="F822" s="217">
        <f t="shared" si="205"/>
        <v>105.82870737509913</v>
      </c>
      <c r="G822" s="218"/>
      <c r="H822" s="218"/>
    </row>
    <row r="823" spans="1:8" s="234" customFormat="1" x14ac:dyDescent="0.2">
      <c r="A823" s="224">
        <v>487000</v>
      </c>
      <c r="B823" s="222" t="s">
        <v>25</v>
      </c>
      <c r="C823" s="233">
        <f>SUM(C824:C827)</f>
        <v>1261000</v>
      </c>
      <c r="D823" s="233">
        <f>SUM(D824:D827)</f>
        <v>1334500</v>
      </c>
      <c r="E823" s="233">
        <f>SUM(E824:E827)</f>
        <v>0</v>
      </c>
      <c r="F823" s="217">
        <f t="shared" si="205"/>
        <v>105.82870737509913</v>
      </c>
      <c r="G823" s="218"/>
      <c r="H823" s="218"/>
    </row>
    <row r="824" spans="1:8" s="178" customFormat="1" ht="46.5" x14ac:dyDescent="0.2">
      <c r="A824" s="209">
        <v>487300</v>
      </c>
      <c r="B824" s="210" t="s">
        <v>213</v>
      </c>
      <c r="C824" s="231">
        <v>305500</v>
      </c>
      <c r="D824" s="220">
        <v>345500</v>
      </c>
      <c r="E824" s="220">
        <v>0</v>
      </c>
      <c r="F824" s="221">
        <f t="shared" si="205"/>
        <v>113.09328968903436</v>
      </c>
      <c r="G824" s="218"/>
      <c r="H824" s="218"/>
    </row>
    <row r="825" spans="1:8" s="178" customFormat="1" ht="46.5" x14ac:dyDescent="0.2">
      <c r="A825" s="209">
        <v>487300</v>
      </c>
      <c r="B825" s="210" t="s">
        <v>214</v>
      </c>
      <c r="C825" s="231">
        <v>545500</v>
      </c>
      <c r="D825" s="220">
        <v>618500</v>
      </c>
      <c r="E825" s="220">
        <v>0</v>
      </c>
      <c r="F825" s="221">
        <f t="shared" si="205"/>
        <v>113.38221814848764</v>
      </c>
      <c r="G825" s="218"/>
      <c r="H825" s="218"/>
    </row>
    <row r="826" spans="1:8" s="178" customFormat="1" ht="46.5" x14ac:dyDescent="0.2">
      <c r="A826" s="209">
        <v>487300</v>
      </c>
      <c r="B826" s="210" t="s">
        <v>662</v>
      </c>
      <c r="C826" s="231">
        <v>290000</v>
      </c>
      <c r="D826" s="220">
        <v>250500</v>
      </c>
      <c r="E826" s="220">
        <v>0</v>
      </c>
      <c r="F826" s="221">
        <f t="shared" si="205"/>
        <v>86.379310344827587</v>
      </c>
      <c r="G826" s="218"/>
      <c r="H826" s="218"/>
    </row>
    <row r="827" spans="1:8" s="178" customFormat="1" ht="46.5" x14ac:dyDescent="0.2">
      <c r="A827" s="239">
        <v>487400</v>
      </c>
      <c r="B827" s="210" t="s">
        <v>224</v>
      </c>
      <c r="C827" s="231">
        <v>120000</v>
      </c>
      <c r="D827" s="220">
        <v>120000</v>
      </c>
      <c r="E827" s="220">
        <v>0</v>
      </c>
      <c r="F827" s="221">
        <f t="shared" si="205"/>
        <v>100</v>
      </c>
      <c r="G827" s="218"/>
      <c r="H827" s="218"/>
    </row>
    <row r="828" spans="1:8" s="234" customFormat="1" x14ac:dyDescent="0.2">
      <c r="A828" s="224">
        <v>510000</v>
      </c>
      <c r="B828" s="222" t="s">
        <v>245</v>
      </c>
      <c r="C828" s="233">
        <f>C829+C832</f>
        <v>21000</v>
      </c>
      <c r="D828" s="233">
        <f>D829+D832</f>
        <v>20000</v>
      </c>
      <c r="E828" s="233">
        <f>E829+E832</f>
        <v>0</v>
      </c>
      <c r="F828" s="217">
        <f t="shared" si="205"/>
        <v>95.238095238095227</v>
      </c>
      <c r="G828" s="218"/>
      <c r="H828" s="218"/>
    </row>
    <row r="829" spans="1:8" s="234" customFormat="1" x14ac:dyDescent="0.2">
      <c r="A829" s="224">
        <v>511000</v>
      </c>
      <c r="B829" s="222" t="s">
        <v>246</v>
      </c>
      <c r="C829" s="233">
        <f>SUM(C830:C831)</f>
        <v>12000</v>
      </c>
      <c r="D829" s="233">
        <f>SUM(D830:D831)</f>
        <v>10000</v>
      </c>
      <c r="E829" s="233">
        <f>SUM(E830:E831)</f>
        <v>0</v>
      </c>
      <c r="F829" s="217">
        <f t="shared" si="205"/>
        <v>83.333333333333343</v>
      </c>
      <c r="G829" s="218"/>
      <c r="H829" s="218"/>
    </row>
    <row r="830" spans="1:8" s="178" customFormat="1" x14ac:dyDescent="0.2">
      <c r="A830" s="209">
        <v>511300</v>
      </c>
      <c r="B830" s="210" t="s">
        <v>249</v>
      </c>
      <c r="C830" s="231">
        <v>7000</v>
      </c>
      <c r="D830" s="220">
        <v>10000</v>
      </c>
      <c r="E830" s="220">
        <v>0</v>
      </c>
      <c r="F830" s="221">
        <f t="shared" si="205"/>
        <v>142.85714285714286</v>
      </c>
      <c r="G830" s="218"/>
      <c r="H830" s="218"/>
    </row>
    <row r="831" spans="1:8" s="178" customFormat="1" x14ac:dyDescent="0.2">
      <c r="A831" s="209">
        <v>511400</v>
      </c>
      <c r="B831" s="210" t="s">
        <v>250</v>
      </c>
      <c r="C831" s="231">
        <v>5000</v>
      </c>
      <c r="D831" s="220">
        <v>0</v>
      </c>
      <c r="E831" s="220">
        <v>0</v>
      </c>
      <c r="F831" s="221">
        <f t="shared" si="205"/>
        <v>0</v>
      </c>
      <c r="G831" s="218"/>
      <c r="H831" s="218"/>
    </row>
    <row r="832" spans="1:8" s="234" customFormat="1" x14ac:dyDescent="0.2">
      <c r="A832" s="224">
        <v>516000</v>
      </c>
      <c r="B832" s="222" t="s">
        <v>257</v>
      </c>
      <c r="C832" s="233">
        <f>C833</f>
        <v>9000</v>
      </c>
      <c r="D832" s="233">
        <f t="shared" ref="D832" si="207">D833</f>
        <v>10000</v>
      </c>
      <c r="E832" s="233">
        <f t="shared" ref="E832" si="208">E833</f>
        <v>0</v>
      </c>
      <c r="F832" s="217">
        <f t="shared" si="205"/>
        <v>111.11111111111111</v>
      </c>
      <c r="G832" s="218"/>
      <c r="H832" s="218"/>
    </row>
    <row r="833" spans="1:8" s="178" customFormat="1" x14ac:dyDescent="0.2">
      <c r="A833" s="209">
        <v>516100</v>
      </c>
      <c r="B833" s="210" t="s">
        <v>257</v>
      </c>
      <c r="C833" s="231">
        <v>9000</v>
      </c>
      <c r="D833" s="220">
        <v>10000</v>
      </c>
      <c r="E833" s="220">
        <v>0</v>
      </c>
      <c r="F833" s="221">
        <f t="shared" si="205"/>
        <v>111.11111111111111</v>
      </c>
      <c r="G833" s="218"/>
      <c r="H833" s="218"/>
    </row>
    <row r="834" spans="1:8" s="234" customFormat="1" x14ac:dyDescent="0.2">
      <c r="A834" s="224">
        <v>630000</v>
      </c>
      <c r="B834" s="222" t="s">
        <v>277</v>
      </c>
      <c r="C834" s="233">
        <f>C835</f>
        <v>25000</v>
      </c>
      <c r="D834" s="233">
        <f t="shared" ref="D834:D835" si="209">D835</f>
        <v>25000</v>
      </c>
      <c r="E834" s="233">
        <f t="shared" ref="E834:E835" si="210">E835</f>
        <v>0</v>
      </c>
      <c r="F834" s="217">
        <f t="shared" si="205"/>
        <v>100</v>
      </c>
      <c r="G834" s="218"/>
      <c r="H834" s="218"/>
    </row>
    <row r="835" spans="1:8" s="234" customFormat="1" x14ac:dyDescent="0.2">
      <c r="A835" s="224">
        <v>638000</v>
      </c>
      <c r="B835" s="222" t="s">
        <v>284</v>
      </c>
      <c r="C835" s="233">
        <f>C836</f>
        <v>25000</v>
      </c>
      <c r="D835" s="233">
        <f t="shared" si="209"/>
        <v>25000</v>
      </c>
      <c r="E835" s="233">
        <f t="shared" si="210"/>
        <v>0</v>
      </c>
      <c r="F835" s="217">
        <f t="shared" si="205"/>
        <v>100</v>
      </c>
      <c r="G835" s="218"/>
      <c r="H835" s="218"/>
    </row>
    <row r="836" spans="1:8" s="178" customFormat="1" x14ac:dyDescent="0.2">
      <c r="A836" s="209">
        <v>638100</v>
      </c>
      <c r="B836" s="210" t="s">
        <v>285</v>
      </c>
      <c r="C836" s="231">
        <v>25000</v>
      </c>
      <c r="D836" s="220">
        <v>25000</v>
      </c>
      <c r="E836" s="220">
        <v>0</v>
      </c>
      <c r="F836" s="221">
        <f t="shared" si="205"/>
        <v>100</v>
      </c>
      <c r="G836" s="218"/>
      <c r="H836" s="218"/>
    </row>
    <row r="837" spans="1:8" s="246" customFormat="1" x14ac:dyDescent="0.2">
      <c r="A837" s="241"/>
      <c r="B837" s="227" t="s">
        <v>294</v>
      </c>
      <c r="C837" s="238">
        <f>C785+C828+C822+C834</f>
        <v>8452600</v>
      </c>
      <c r="D837" s="238">
        <f>D785+D828+D822+D834</f>
        <v>8496200</v>
      </c>
      <c r="E837" s="238">
        <f>E785+E828+E822+E834</f>
        <v>0</v>
      </c>
      <c r="F837" s="229">
        <f t="shared" si="205"/>
        <v>100.51581761824764</v>
      </c>
      <c r="G837" s="218"/>
      <c r="H837" s="218"/>
    </row>
    <row r="838" spans="1:8" s="178" customFormat="1" x14ac:dyDescent="0.2">
      <c r="A838" s="242"/>
      <c r="B838" s="202"/>
      <c r="C838" s="212"/>
      <c r="D838" s="212"/>
      <c r="E838" s="212"/>
      <c r="F838" s="213"/>
      <c r="G838" s="218"/>
      <c r="H838" s="218"/>
    </row>
    <row r="839" spans="1:8" s="178" customFormat="1" x14ac:dyDescent="0.2">
      <c r="A839" s="242"/>
      <c r="B839" s="202"/>
      <c r="C839" s="212"/>
      <c r="D839" s="212"/>
      <c r="E839" s="212"/>
      <c r="F839" s="213"/>
      <c r="G839" s="218"/>
      <c r="H839" s="218"/>
    </row>
    <row r="840" spans="1:8" s="178" customFormat="1" x14ac:dyDescent="0.2">
      <c r="A840" s="209" t="s">
        <v>630</v>
      </c>
      <c r="B840" s="222"/>
      <c r="C840" s="212"/>
      <c r="D840" s="212"/>
      <c r="E840" s="212"/>
      <c r="F840" s="213"/>
      <c r="G840" s="218"/>
      <c r="H840" s="218"/>
    </row>
    <row r="841" spans="1:8" s="178" customFormat="1" x14ac:dyDescent="0.2">
      <c r="A841" s="209" t="s">
        <v>315</v>
      </c>
      <c r="B841" s="222"/>
      <c r="C841" s="212"/>
      <c r="D841" s="212"/>
      <c r="E841" s="212"/>
      <c r="F841" s="213"/>
      <c r="G841" s="218"/>
      <c r="H841" s="218"/>
    </row>
    <row r="842" spans="1:8" s="178" customFormat="1" x14ac:dyDescent="0.2">
      <c r="A842" s="209" t="s">
        <v>375</v>
      </c>
      <c r="B842" s="222"/>
      <c r="C842" s="212"/>
      <c r="D842" s="212"/>
      <c r="E842" s="212"/>
      <c r="F842" s="213"/>
      <c r="G842" s="218"/>
      <c r="H842" s="218"/>
    </row>
    <row r="843" spans="1:8" s="178" customFormat="1" x14ac:dyDescent="0.2">
      <c r="A843" s="209" t="s">
        <v>293</v>
      </c>
      <c r="B843" s="222"/>
      <c r="C843" s="212"/>
      <c r="D843" s="212"/>
      <c r="E843" s="212"/>
      <c r="F843" s="213"/>
      <c r="G843" s="218"/>
      <c r="H843" s="218"/>
    </row>
    <row r="844" spans="1:8" s="178" customFormat="1" x14ac:dyDescent="0.2">
      <c r="A844" s="209"/>
      <c r="B844" s="211"/>
      <c r="C844" s="212"/>
      <c r="D844" s="212"/>
      <c r="E844" s="212"/>
      <c r="F844" s="213"/>
      <c r="G844" s="218"/>
      <c r="H844" s="218"/>
    </row>
    <row r="845" spans="1:8" s="178" customFormat="1" x14ac:dyDescent="0.2">
      <c r="A845" s="224">
        <v>410000</v>
      </c>
      <c r="B845" s="215" t="s">
        <v>44</v>
      </c>
      <c r="C845" s="233">
        <f>C846+C851</f>
        <v>6733000</v>
      </c>
      <c r="D845" s="233">
        <f t="shared" ref="D845" si="211">D846+D851</f>
        <v>6692300</v>
      </c>
      <c r="E845" s="233">
        <f>E846+E851</f>
        <v>0</v>
      </c>
      <c r="F845" s="217">
        <f t="shared" ref="F845:F857" si="212">D845/C845*100</f>
        <v>99.395514629437102</v>
      </c>
      <c r="G845" s="218"/>
      <c r="H845" s="218"/>
    </row>
    <row r="846" spans="1:8" s="178" customFormat="1" x14ac:dyDescent="0.2">
      <c r="A846" s="224">
        <v>411000</v>
      </c>
      <c r="B846" s="215" t="s">
        <v>45</v>
      </c>
      <c r="C846" s="233">
        <f>SUM(C847:C850)</f>
        <v>5638700</v>
      </c>
      <c r="D846" s="233">
        <f t="shared" ref="D846" si="213">SUM(D847:D850)</f>
        <v>5620000</v>
      </c>
      <c r="E846" s="233">
        <f>SUM(E847:E850)</f>
        <v>0</v>
      </c>
      <c r="F846" s="217">
        <f t="shared" si="212"/>
        <v>99.668363275223015</v>
      </c>
      <c r="G846" s="218"/>
      <c r="H846" s="218"/>
    </row>
    <row r="847" spans="1:8" s="178" customFormat="1" x14ac:dyDescent="0.2">
      <c r="A847" s="209">
        <v>411100</v>
      </c>
      <c r="B847" s="210" t="s">
        <v>46</v>
      </c>
      <c r="C847" s="231">
        <f>5300000+18700</f>
        <v>5318700</v>
      </c>
      <c r="D847" s="220">
        <v>5292000</v>
      </c>
      <c r="E847" s="220">
        <v>0</v>
      </c>
      <c r="F847" s="221">
        <f t="shared" si="212"/>
        <v>99.497997631000061</v>
      </c>
      <c r="G847" s="218"/>
      <c r="H847" s="218"/>
    </row>
    <row r="848" spans="1:8" s="178" customFormat="1" ht="46.5" x14ac:dyDescent="0.2">
      <c r="A848" s="209">
        <v>411200</v>
      </c>
      <c r="B848" s="210" t="s">
        <v>47</v>
      </c>
      <c r="C848" s="231">
        <v>160000</v>
      </c>
      <c r="D848" s="220">
        <v>159999.99999999997</v>
      </c>
      <c r="E848" s="220">
        <v>0</v>
      </c>
      <c r="F848" s="221">
        <f t="shared" si="212"/>
        <v>99.999999999999972</v>
      </c>
      <c r="G848" s="218"/>
      <c r="H848" s="218"/>
    </row>
    <row r="849" spans="1:8" s="178" customFormat="1" ht="46.5" x14ac:dyDescent="0.2">
      <c r="A849" s="209">
        <v>411300</v>
      </c>
      <c r="B849" s="210" t="s">
        <v>48</v>
      </c>
      <c r="C849" s="231">
        <v>120000</v>
      </c>
      <c r="D849" s="220">
        <v>100000</v>
      </c>
      <c r="E849" s="220">
        <v>0</v>
      </c>
      <c r="F849" s="221">
        <f t="shared" si="212"/>
        <v>83.333333333333343</v>
      </c>
      <c r="G849" s="218"/>
      <c r="H849" s="218"/>
    </row>
    <row r="850" spans="1:8" s="178" customFormat="1" x14ac:dyDescent="0.2">
      <c r="A850" s="209">
        <v>411400</v>
      </c>
      <c r="B850" s="210" t="s">
        <v>49</v>
      </c>
      <c r="C850" s="231">
        <v>40000</v>
      </c>
      <c r="D850" s="220">
        <v>68000.000000000029</v>
      </c>
      <c r="E850" s="220">
        <v>0</v>
      </c>
      <c r="F850" s="221">
        <f t="shared" si="212"/>
        <v>170.00000000000006</v>
      </c>
      <c r="G850" s="218"/>
      <c r="H850" s="218"/>
    </row>
    <row r="851" spans="1:8" s="178" customFormat="1" x14ac:dyDescent="0.2">
      <c r="A851" s="224">
        <v>412000</v>
      </c>
      <c r="B851" s="222" t="s">
        <v>50</v>
      </c>
      <c r="C851" s="233">
        <f>SUM(C852:C862)</f>
        <v>1094300</v>
      </c>
      <c r="D851" s="233">
        <f t="shared" ref="D851" si="214">SUM(D852:D862)</f>
        <v>1072300</v>
      </c>
      <c r="E851" s="233">
        <f>SUM(E852:E862)</f>
        <v>0</v>
      </c>
      <c r="F851" s="217">
        <f t="shared" si="212"/>
        <v>97.989582381431049</v>
      </c>
      <c r="G851" s="218"/>
      <c r="H851" s="218"/>
    </row>
    <row r="852" spans="1:8" s="178" customFormat="1" ht="46.5" x14ac:dyDescent="0.2">
      <c r="A852" s="209">
        <v>412200</v>
      </c>
      <c r="B852" s="210" t="s">
        <v>52</v>
      </c>
      <c r="C852" s="231">
        <v>440000</v>
      </c>
      <c r="D852" s="220">
        <v>440000</v>
      </c>
      <c r="E852" s="220">
        <v>0</v>
      </c>
      <c r="F852" s="221">
        <f t="shared" si="212"/>
        <v>100</v>
      </c>
      <c r="G852" s="218"/>
      <c r="H852" s="218"/>
    </row>
    <row r="853" spans="1:8" s="178" customFormat="1" x14ac:dyDescent="0.2">
      <c r="A853" s="209">
        <v>412300</v>
      </c>
      <c r="B853" s="210" t="s">
        <v>53</v>
      </c>
      <c r="C853" s="231">
        <v>160000</v>
      </c>
      <c r="D853" s="220">
        <v>160000</v>
      </c>
      <c r="E853" s="220">
        <v>0</v>
      </c>
      <c r="F853" s="221">
        <f t="shared" si="212"/>
        <v>100</v>
      </c>
      <c r="G853" s="218"/>
      <c r="H853" s="218"/>
    </row>
    <row r="854" spans="1:8" s="178" customFormat="1" x14ac:dyDescent="0.2">
      <c r="A854" s="209">
        <v>412500</v>
      </c>
      <c r="B854" s="210" t="s">
        <v>57</v>
      </c>
      <c r="C854" s="231">
        <v>140000</v>
      </c>
      <c r="D854" s="220">
        <v>130000</v>
      </c>
      <c r="E854" s="220">
        <v>0</v>
      </c>
      <c r="F854" s="221">
        <f t="shared" si="212"/>
        <v>92.857142857142861</v>
      </c>
      <c r="G854" s="218"/>
      <c r="H854" s="218"/>
    </row>
    <row r="855" spans="1:8" s="178" customFormat="1" x14ac:dyDescent="0.2">
      <c r="A855" s="209">
        <v>412600</v>
      </c>
      <c r="B855" s="210" t="s">
        <v>58</v>
      </c>
      <c r="C855" s="231">
        <v>100000</v>
      </c>
      <c r="D855" s="220">
        <v>100000</v>
      </c>
      <c r="E855" s="220">
        <v>0</v>
      </c>
      <c r="F855" s="221">
        <f t="shared" si="212"/>
        <v>100</v>
      </c>
      <c r="G855" s="218"/>
      <c r="H855" s="218"/>
    </row>
    <row r="856" spans="1:8" s="178" customFormat="1" x14ac:dyDescent="0.2">
      <c r="A856" s="209">
        <v>412700</v>
      </c>
      <c r="B856" s="210" t="s">
        <v>60</v>
      </c>
      <c r="C856" s="231">
        <v>160000</v>
      </c>
      <c r="D856" s="220">
        <v>144000</v>
      </c>
      <c r="E856" s="220">
        <v>0</v>
      </c>
      <c r="F856" s="221">
        <f t="shared" si="212"/>
        <v>90</v>
      </c>
      <c r="G856" s="218"/>
      <c r="H856" s="218"/>
    </row>
    <row r="857" spans="1:8" s="178" customFormat="1" x14ac:dyDescent="0.2">
      <c r="A857" s="209">
        <v>412900</v>
      </c>
      <c r="B857" s="223" t="s">
        <v>74</v>
      </c>
      <c r="C857" s="231">
        <v>1000</v>
      </c>
      <c r="D857" s="220">
        <v>1000</v>
      </c>
      <c r="E857" s="220">
        <v>0</v>
      </c>
      <c r="F857" s="221">
        <f t="shared" si="212"/>
        <v>100</v>
      </c>
      <c r="G857" s="218"/>
      <c r="H857" s="218"/>
    </row>
    <row r="858" spans="1:8" s="178" customFormat="1" x14ac:dyDescent="0.2">
      <c r="A858" s="209">
        <v>412900</v>
      </c>
      <c r="B858" s="223" t="s">
        <v>75</v>
      </c>
      <c r="C858" s="231">
        <v>3000</v>
      </c>
      <c r="D858" s="220">
        <v>16000</v>
      </c>
      <c r="E858" s="220">
        <v>0</v>
      </c>
      <c r="F858" s="221"/>
      <c r="G858" s="218"/>
      <c r="H858" s="218"/>
    </row>
    <row r="859" spans="1:8" s="178" customFormat="1" x14ac:dyDescent="0.2">
      <c r="A859" s="209">
        <v>412900</v>
      </c>
      <c r="B859" s="223" t="s">
        <v>76</v>
      </c>
      <c r="C859" s="231">
        <v>60000</v>
      </c>
      <c r="D859" s="220">
        <v>60000</v>
      </c>
      <c r="E859" s="220">
        <v>0</v>
      </c>
      <c r="F859" s="221">
        <f>D859/C859*100</f>
        <v>100</v>
      </c>
      <c r="G859" s="218"/>
      <c r="H859" s="218"/>
    </row>
    <row r="860" spans="1:8" s="178" customFormat="1" ht="46.5" x14ac:dyDescent="0.2">
      <c r="A860" s="209">
        <v>412900</v>
      </c>
      <c r="B860" s="223" t="s">
        <v>77</v>
      </c>
      <c r="C860" s="231">
        <v>10300</v>
      </c>
      <c r="D860" s="220">
        <v>7300</v>
      </c>
      <c r="E860" s="220">
        <v>0</v>
      </c>
      <c r="F860" s="221">
        <f>D860/C860*100</f>
        <v>70.873786407766985</v>
      </c>
      <c r="G860" s="218"/>
      <c r="H860" s="218"/>
    </row>
    <row r="861" spans="1:8" s="178" customFormat="1" x14ac:dyDescent="0.2">
      <c r="A861" s="209">
        <v>412900</v>
      </c>
      <c r="B861" s="223" t="s">
        <v>78</v>
      </c>
      <c r="C861" s="231">
        <v>12000</v>
      </c>
      <c r="D861" s="220">
        <v>11000</v>
      </c>
      <c r="E861" s="220">
        <v>0</v>
      </c>
      <c r="F861" s="221">
        <f>D861/C861*100</f>
        <v>91.666666666666657</v>
      </c>
      <c r="G861" s="218"/>
      <c r="H861" s="218"/>
    </row>
    <row r="862" spans="1:8" s="178" customFormat="1" x14ac:dyDescent="0.2">
      <c r="A862" s="209">
        <v>412900</v>
      </c>
      <c r="B862" s="223" t="s">
        <v>80</v>
      </c>
      <c r="C862" s="231">
        <v>8000</v>
      </c>
      <c r="D862" s="220">
        <v>3000</v>
      </c>
      <c r="E862" s="220">
        <v>0</v>
      </c>
      <c r="F862" s="221">
        <f>D862/C862*100</f>
        <v>37.5</v>
      </c>
      <c r="G862" s="218"/>
      <c r="H862" s="218"/>
    </row>
    <row r="863" spans="1:8" s="178" customFormat="1" x14ac:dyDescent="0.2">
      <c r="A863" s="224">
        <v>510000</v>
      </c>
      <c r="B863" s="222" t="s">
        <v>245</v>
      </c>
      <c r="C863" s="233">
        <f>C864+C868</f>
        <v>2942000</v>
      </c>
      <c r="D863" s="233">
        <f>D864+D868</f>
        <v>3094699.9999999995</v>
      </c>
      <c r="E863" s="233">
        <f>E864+E868</f>
        <v>0</v>
      </c>
      <c r="F863" s="217">
        <f>D863/C863*100</f>
        <v>105.19034670292318</v>
      </c>
      <c r="G863" s="218"/>
      <c r="H863" s="218"/>
    </row>
    <row r="864" spans="1:8" s="178" customFormat="1" x14ac:dyDescent="0.2">
      <c r="A864" s="224">
        <v>511000</v>
      </c>
      <c r="B864" s="222" t="s">
        <v>246</v>
      </c>
      <c r="C864" s="233">
        <f>SUM(C865:C867)</f>
        <v>142000</v>
      </c>
      <c r="D864" s="233">
        <f>SUM(D865:D867)</f>
        <v>679800</v>
      </c>
      <c r="E864" s="233">
        <f>SUM(E865:E867)</f>
        <v>0</v>
      </c>
      <c r="F864" s="217"/>
      <c r="G864" s="218"/>
      <c r="H864" s="218"/>
    </row>
    <row r="865" spans="1:8" s="178" customFormat="1" x14ac:dyDescent="0.2">
      <c r="A865" s="209">
        <v>511100</v>
      </c>
      <c r="B865" s="210" t="s">
        <v>247</v>
      </c>
      <c r="C865" s="231">
        <v>0</v>
      </c>
      <c r="D865" s="220">
        <v>537800</v>
      </c>
      <c r="E865" s="220">
        <v>0</v>
      </c>
      <c r="F865" s="217">
        <v>0</v>
      </c>
      <c r="G865" s="218"/>
      <c r="H865" s="218"/>
    </row>
    <row r="866" spans="1:8" s="178" customFormat="1" x14ac:dyDescent="0.2">
      <c r="A866" s="209">
        <v>511300</v>
      </c>
      <c r="B866" s="210" t="s">
        <v>249</v>
      </c>
      <c r="C866" s="231">
        <v>60000</v>
      </c>
      <c r="D866" s="220">
        <v>60000</v>
      </c>
      <c r="E866" s="220">
        <v>0</v>
      </c>
      <c r="F866" s="221">
        <f t="shared" ref="F866:F875" si="215">D866/C866*100</f>
        <v>100</v>
      </c>
      <c r="G866" s="218"/>
      <c r="H866" s="218"/>
    </row>
    <row r="867" spans="1:8" s="178" customFormat="1" x14ac:dyDescent="0.2">
      <c r="A867" s="209">
        <v>511700</v>
      </c>
      <c r="B867" s="210" t="s">
        <v>252</v>
      </c>
      <c r="C867" s="231">
        <v>82000</v>
      </c>
      <c r="D867" s="220">
        <v>82000</v>
      </c>
      <c r="E867" s="220">
        <v>0</v>
      </c>
      <c r="F867" s="221">
        <f t="shared" si="215"/>
        <v>100</v>
      </c>
      <c r="G867" s="218"/>
      <c r="H867" s="218"/>
    </row>
    <row r="868" spans="1:8" s="234" customFormat="1" x14ac:dyDescent="0.2">
      <c r="A868" s="224">
        <v>516000</v>
      </c>
      <c r="B868" s="222" t="s">
        <v>257</v>
      </c>
      <c r="C868" s="233">
        <f>C869</f>
        <v>2800000</v>
      </c>
      <c r="D868" s="233">
        <f t="shared" ref="D868" si="216">D869</f>
        <v>2414899.9999999995</v>
      </c>
      <c r="E868" s="233">
        <f t="shared" ref="E868" si="217">E869</f>
        <v>0</v>
      </c>
      <c r="F868" s="217">
        <f t="shared" si="215"/>
        <v>86.246428571428552</v>
      </c>
      <c r="G868" s="218"/>
      <c r="H868" s="218"/>
    </row>
    <row r="869" spans="1:8" s="178" customFormat="1" x14ac:dyDescent="0.2">
      <c r="A869" s="209">
        <v>516100</v>
      </c>
      <c r="B869" s="210" t="s">
        <v>257</v>
      </c>
      <c r="C869" s="231">
        <v>2800000</v>
      </c>
      <c r="D869" s="220">
        <v>2414899.9999999995</v>
      </c>
      <c r="E869" s="220">
        <v>0</v>
      </c>
      <c r="F869" s="221">
        <f t="shared" si="215"/>
        <v>86.246428571428552</v>
      </c>
      <c r="G869" s="218"/>
      <c r="H869" s="218"/>
    </row>
    <row r="870" spans="1:8" s="234" customFormat="1" x14ac:dyDescent="0.2">
      <c r="A870" s="224">
        <v>630000</v>
      </c>
      <c r="B870" s="222" t="s">
        <v>277</v>
      </c>
      <c r="C870" s="233">
        <f>C871+C873</f>
        <v>690000</v>
      </c>
      <c r="D870" s="233">
        <f>D871+D873</f>
        <v>708000</v>
      </c>
      <c r="E870" s="233">
        <f>E871+E873</f>
        <v>0</v>
      </c>
      <c r="F870" s="217">
        <f t="shared" si="215"/>
        <v>102.60869565217392</v>
      </c>
      <c r="G870" s="218"/>
      <c r="H870" s="218"/>
    </row>
    <row r="871" spans="1:8" s="234" customFormat="1" x14ac:dyDescent="0.2">
      <c r="A871" s="224">
        <v>631000</v>
      </c>
      <c r="B871" s="222" t="s">
        <v>278</v>
      </c>
      <c r="C871" s="233">
        <f>C872+0</f>
        <v>630000</v>
      </c>
      <c r="D871" s="233">
        <f>D872+0</f>
        <v>630000</v>
      </c>
      <c r="E871" s="233">
        <f>E872+0</f>
        <v>0</v>
      </c>
      <c r="F871" s="217">
        <f t="shared" si="215"/>
        <v>100</v>
      </c>
      <c r="G871" s="218"/>
      <c r="H871" s="218"/>
    </row>
    <row r="872" spans="1:8" s="178" customFormat="1" x14ac:dyDescent="0.2">
      <c r="A872" s="209">
        <v>631100</v>
      </c>
      <c r="B872" s="210" t="s">
        <v>279</v>
      </c>
      <c r="C872" s="231">
        <v>630000</v>
      </c>
      <c r="D872" s="220">
        <v>630000</v>
      </c>
      <c r="E872" s="220">
        <v>0</v>
      </c>
      <c r="F872" s="221">
        <f t="shared" si="215"/>
        <v>100</v>
      </c>
      <c r="G872" s="218"/>
      <c r="H872" s="218"/>
    </row>
    <row r="873" spans="1:8" s="234" customFormat="1" x14ac:dyDescent="0.2">
      <c r="A873" s="224">
        <v>638000</v>
      </c>
      <c r="B873" s="222" t="s">
        <v>284</v>
      </c>
      <c r="C873" s="233">
        <f>C874</f>
        <v>60000</v>
      </c>
      <c r="D873" s="233">
        <f t="shared" ref="D873" si="218">D874</f>
        <v>78000</v>
      </c>
      <c r="E873" s="233">
        <f t="shared" ref="E873" si="219">E874</f>
        <v>0</v>
      </c>
      <c r="F873" s="217">
        <f t="shared" si="215"/>
        <v>130</v>
      </c>
      <c r="G873" s="218"/>
      <c r="H873" s="218"/>
    </row>
    <row r="874" spans="1:8" s="178" customFormat="1" x14ac:dyDescent="0.2">
      <c r="A874" s="209">
        <v>638100</v>
      </c>
      <c r="B874" s="210" t="s">
        <v>285</v>
      </c>
      <c r="C874" s="231">
        <v>60000</v>
      </c>
      <c r="D874" s="220">
        <v>78000</v>
      </c>
      <c r="E874" s="220">
        <v>0</v>
      </c>
      <c r="F874" s="221">
        <f t="shared" si="215"/>
        <v>130</v>
      </c>
      <c r="G874" s="218"/>
      <c r="H874" s="218"/>
    </row>
    <row r="875" spans="1:8" s="178" customFormat="1" x14ac:dyDescent="0.2">
      <c r="A875" s="241"/>
      <c r="B875" s="227" t="s">
        <v>294</v>
      </c>
      <c r="C875" s="238">
        <f>C845+C863+C870</f>
        <v>10365000</v>
      </c>
      <c r="D875" s="238">
        <f>D845+D863+D870</f>
        <v>10495000</v>
      </c>
      <c r="E875" s="238">
        <f>E845+E863+E870</f>
        <v>0</v>
      </c>
      <c r="F875" s="229">
        <f t="shared" si="215"/>
        <v>101.25422093584177</v>
      </c>
      <c r="G875" s="218"/>
      <c r="H875" s="218"/>
    </row>
    <row r="876" spans="1:8" s="178" customFormat="1" x14ac:dyDescent="0.2">
      <c r="A876" s="242"/>
      <c r="B876" s="202"/>
      <c r="C876" s="212"/>
      <c r="D876" s="212"/>
      <c r="E876" s="212"/>
      <c r="F876" s="213"/>
      <c r="G876" s="218"/>
      <c r="H876" s="218"/>
    </row>
    <row r="877" spans="1:8" s="178" customFormat="1" x14ac:dyDescent="0.2">
      <c r="A877" s="242"/>
      <c r="B877" s="202"/>
      <c r="C877" s="212"/>
      <c r="D877" s="212"/>
      <c r="E877" s="212"/>
      <c r="F877" s="213"/>
      <c r="G877" s="218"/>
      <c r="H877" s="218"/>
    </row>
    <row r="878" spans="1:8" s="178" customFormat="1" x14ac:dyDescent="0.2">
      <c r="A878" s="209" t="s">
        <v>339</v>
      </c>
      <c r="B878" s="222"/>
      <c r="C878" s="212"/>
      <c r="D878" s="212"/>
      <c r="E878" s="212"/>
      <c r="F878" s="213"/>
      <c r="G878" s="218"/>
      <c r="H878" s="218"/>
    </row>
    <row r="879" spans="1:8" s="178" customFormat="1" x14ac:dyDescent="0.2">
      <c r="A879" s="209" t="s">
        <v>340</v>
      </c>
      <c r="B879" s="222"/>
      <c r="C879" s="212"/>
      <c r="D879" s="212"/>
      <c r="E879" s="212"/>
      <c r="F879" s="213"/>
      <c r="G879" s="218"/>
      <c r="H879" s="218"/>
    </row>
    <row r="880" spans="1:8" s="178" customFormat="1" x14ac:dyDescent="0.2">
      <c r="A880" s="209" t="s">
        <v>292</v>
      </c>
      <c r="B880" s="222"/>
      <c r="C880" s="212"/>
      <c r="D880" s="212"/>
      <c r="E880" s="212"/>
      <c r="F880" s="213"/>
      <c r="G880" s="218"/>
      <c r="H880" s="218"/>
    </row>
    <row r="881" spans="1:8" s="178" customFormat="1" x14ac:dyDescent="0.2">
      <c r="A881" s="209" t="s">
        <v>293</v>
      </c>
      <c r="B881" s="222"/>
      <c r="C881" s="212"/>
      <c r="D881" s="212"/>
      <c r="E881" s="212"/>
      <c r="F881" s="213"/>
      <c r="G881" s="218"/>
      <c r="H881" s="218"/>
    </row>
    <row r="882" spans="1:8" s="178" customFormat="1" x14ac:dyDescent="0.2">
      <c r="A882" s="209"/>
      <c r="B882" s="211"/>
      <c r="C882" s="212"/>
      <c r="D882" s="212"/>
      <c r="E882" s="212"/>
      <c r="F882" s="213"/>
      <c r="G882" s="218"/>
      <c r="H882" s="218"/>
    </row>
    <row r="883" spans="1:8" s="234" customFormat="1" x14ac:dyDescent="0.2">
      <c r="A883" s="224">
        <v>410000</v>
      </c>
      <c r="B883" s="215" t="s">
        <v>44</v>
      </c>
      <c r="C883" s="233">
        <f>C884+C889</f>
        <v>2094500</v>
      </c>
      <c r="D883" s="233">
        <f t="shared" ref="D883" si="220">D884+D889</f>
        <v>2094500</v>
      </c>
      <c r="E883" s="233">
        <f>E884+E889</f>
        <v>0</v>
      </c>
      <c r="F883" s="217">
        <f t="shared" ref="F883:F908" si="221">D883/C883*100</f>
        <v>100</v>
      </c>
      <c r="G883" s="218"/>
      <c r="H883" s="218"/>
    </row>
    <row r="884" spans="1:8" s="234" customFormat="1" x14ac:dyDescent="0.2">
      <c r="A884" s="224">
        <v>411000</v>
      </c>
      <c r="B884" s="215" t="s">
        <v>45</v>
      </c>
      <c r="C884" s="233">
        <f>SUM(C885:C888)</f>
        <v>921500</v>
      </c>
      <c r="D884" s="233">
        <f t="shared" ref="D884" si="222">SUM(D885:D888)</f>
        <v>921500</v>
      </c>
      <c r="E884" s="233">
        <f>SUM(E885:E888)</f>
        <v>0</v>
      </c>
      <c r="F884" s="217">
        <f t="shared" si="221"/>
        <v>100</v>
      </c>
      <c r="G884" s="218"/>
      <c r="H884" s="218"/>
    </row>
    <row r="885" spans="1:8" s="178" customFormat="1" x14ac:dyDescent="0.2">
      <c r="A885" s="209">
        <v>411100</v>
      </c>
      <c r="B885" s="210" t="s">
        <v>46</v>
      </c>
      <c r="C885" s="231">
        <f>870000+6500</f>
        <v>876500</v>
      </c>
      <c r="D885" s="220">
        <v>876500</v>
      </c>
      <c r="E885" s="220">
        <v>0</v>
      </c>
      <c r="F885" s="221">
        <f t="shared" si="221"/>
        <v>100</v>
      </c>
      <c r="G885" s="218"/>
      <c r="H885" s="218"/>
    </row>
    <row r="886" spans="1:8" s="178" customFormat="1" ht="46.5" x14ac:dyDescent="0.2">
      <c r="A886" s="209">
        <v>411200</v>
      </c>
      <c r="B886" s="210" t="s">
        <v>47</v>
      </c>
      <c r="C886" s="231">
        <v>19000</v>
      </c>
      <c r="D886" s="220">
        <v>19000</v>
      </c>
      <c r="E886" s="220">
        <v>0</v>
      </c>
      <c r="F886" s="221">
        <f t="shared" si="221"/>
        <v>100</v>
      </c>
      <c r="G886" s="218"/>
      <c r="H886" s="218"/>
    </row>
    <row r="887" spans="1:8" s="178" customFormat="1" ht="46.5" x14ac:dyDescent="0.2">
      <c r="A887" s="209">
        <v>411300</v>
      </c>
      <c r="B887" s="210" t="s">
        <v>48</v>
      </c>
      <c r="C887" s="231">
        <v>21000</v>
      </c>
      <c r="D887" s="220">
        <v>21000</v>
      </c>
      <c r="E887" s="220">
        <v>0</v>
      </c>
      <c r="F887" s="221">
        <f t="shared" si="221"/>
        <v>100</v>
      </c>
      <c r="G887" s="218"/>
      <c r="H887" s="218"/>
    </row>
    <row r="888" spans="1:8" s="178" customFormat="1" x14ac:dyDescent="0.2">
      <c r="A888" s="209">
        <v>411400</v>
      </c>
      <c r="B888" s="210" t="s">
        <v>49</v>
      </c>
      <c r="C888" s="231">
        <v>5000</v>
      </c>
      <c r="D888" s="220">
        <v>4999.9999999999991</v>
      </c>
      <c r="E888" s="220">
        <v>0</v>
      </c>
      <c r="F888" s="221">
        <f t="shared" si="221"/>
        <v>99.999999999999972</v>
      </c>
      <c r="G888" s="218"/>
      <c r="H888" s="218"/>
    </row>
    <row r="889" spans="1:8" s="234" customFormat="1" x14ac:dyDescent="0.2">
      <c r="A889" s="224">
        <v>412000</v>
      </c>
      <c r="B889" s="222" t="s">
        <v>50</v>
      </c>
      <c r="C889" s="233">
        <f>SUM(C890:C900)</f>
        <v>1173000</v>
      </c>
      <c r="D889" s="233">
        <f>SUM(D890:D900)</f>
        <v>1173000</v>
      </c>
      <c r="E889" s="233">
        <f>SUM(E890:E900)</f>
        <v>0</v>
      </c>
      <c r="F889" s="217">
        <f t="shared" si="221"/>
        <v>100</v>
      </c>
      <c r="G889" s="218"/>
      <c r="H889" s="218"/>
    </row>
    <row r="890" spans="1:8" s="178" customFormat="1" ht="46.5" x14ac:dyDescent="0.2">
      <c r="A890" s="209">
        <v>412200</v>
      </c>
      <c r="B890" s="210" t="s">
        <v>52</v>
      </c>
      <c r="C890" s="231">
        <v>72000</v>
      </c>
      <c r="D890" s="220">
        <v>72000</v>
      </c>
      <c r="E890" s="220">
        <v>0</v>
      </c>
      <c r="F890" s="221">
        <f t="shared" si="221"/>
        <v>100</v>
      </c>
      <c r="G890" s="218"/>
      <c r="H890" s="218"/>
    </row>
    <row r="891" spans="1:8" s="178" customFormat="1" x14ac:dyDescent="0.2">
      <c r="A891" s="209">
        <v>412300</v>
      </c>
      <c r="B891" s="210" t="s">
        <v>53</v>
      </c>
      <c r="C891" s="231">
        <v>12000</v>
      </c>
      <c r="D891" s="220">
        <v>12000</v>
      </c>
      <c r="E891" s="220">
        <v>0</v>
      </c>
      <c r="F891" s="221">
        <f t="shared" si="221"/>
        <v>100</v>
      </c>
      <c r="G891" s="218"/>
      <c r="H891" s="218"/>
    </row>
    <row r="892" spans="1:8" s="178" customFormat="1" x14ac:dyDescent="0.2">
      <c r="A892" s="209">
        <v>412500</v>
      </c>
      <c r="B892" s="210" t="s">
        <v>57</v>
      </c>
      <c r="C892" s="231">
        <v>9000</v>
      </c>
      <c r="D892" s="220">
        <v>23000</v>
      </c>
      <c r="E892" s="220">
        <v>0</v>
      </c>
      <c r="F892" s="221">
        <f t="shared" si="221"/>
        <v>255.55555555555554</v>
      </c>
      <c r="G892" s="218"/>
      <c r="H892" s="218"/>
    </row>
    <row r="893" spans="1:8" s="178" customFormat="1" x14ac:dyDescent="0.2">
      <c r="A893" s="209">
        <v>412600</v>
      </c>
      <c r="B893" s="210" t="s">
        <v>58</v>
      </c>
      <c r="C893" s="231">
        <v>25000</v>
      </c>
      <c r="D893" s="220">
        <v>25000</v>
      </c>
      <c r="E893" s="220">
        <v>0</v>
      </c>
      <c r="F893" s="221">
        <f t="shared" si="221"/>
        <v>100</v>
      </c>
      <c r="G893" s="218"/>
      <c r="H893" s="218"/>
    </row>
    <row r="894" spans="1:8" s="178" customFormat="1" x14ac:dyDescent="0.2">
      <c r="A894" s="209">
        <v>412700</v>
      </c>
      <c r="B894" s="210" t="s">
        <v>60</v>
      </c>
      <c r="C894" s="231">
        <v>45000</v>
      </c>
      <c r="D894" s="220">
        <v>45000</v>
      </c>
      <c r="E894" s="220">
        <v>0</v>
      </c>
      <c r="F894" s="221">
        <f t="shared" si="221"/>
        <v>100</v>
      </c>
      <c r="G894" s="218"/>
      <c r="H894" s="218"/>
    </row>
    <row r="895" spans="1:8" s="178" customFormat="1" x14ac:dyDescent="0.2">
      <c r="A895" s="209">
        <v>412900</v>
      </c>
      <c r="B895" s="223" t="s">
        <v>74</v>
      </c>
      <c r="C895" s="231">
        <v>999.99999999999989</v>
      </c>
      <c r="D895" s="220">
        <v>1000</v>
      </c>
      <c r="E895" s="220">
        <v>0</v>
      </c>
      <c r="F895" s="221">
        <f t="shared" si="221"/>
        <v>100.00000000000003</v>
      </c>
      <c r="G895" s="218"/>
      <c r="H895" s="218"/>
    </row>
    <row r="896" spans="1:8" s="178" customFormat="1" x14ac:dyDescent="0.2">
      <c r="A896" s="209">
        <v>412900</v>
      </c>
      <c r="B896" s="223" t="s">
        <v>75</v>
      </c>
      <c r="C896" s="231">
        <v>1000000</v>
      </c>
      <c r="D896" s="220">
        <v>986000</v>
      </c>
      <c r="E896" s="220">
        <v>0</v>
      </c>
      <c r="F896" s="221">
        <f t="shared" si="221"/>
        <v>98.6</v>
      </c>
      <c r="G896" s="218"/>
      <c r="H896" s="218"/>
    </row>
    <row r="897" spans="1:8" s="178" customFormat="1" x14ac:dyDescent="0.2">
      <c r="A897" s="209">
        <v>412900</v>
      </c>
      <c r="B897" s="223" t="s">
        <v>76</v>
      </c>
      <c r="C897" s="231">
        <v>3000</v>
      </c>
      <c r="D897" s="220">
        <v>3000</v>
      </c>
      <c r="E897" s="220">
        <v>0</v>
      </c>
      <c r="F897" s="221">
        <f t="shared" si="221"/>
        <v>100</v>
      </c>
      <c r="G897" s="218"/>
      <c r="H897" s="218"/>
    </row>
    <row r="898" spans="1:8" s="178" customFormat="1" ht="21" customHeight="1" x14ac:dyDescent="0.2">
      <c r="A898" s="209">
        <v>412900</v>
      </c>
      <c r="B898" s="223" t="s">
        <v>77</v>
      </c>
      <c r="C898" s="231">
        <v>1000</v>
      </c>
      <c r="D898" s="220">
        <v>1000</v>
      </c>
      <c r="E898" s="220">
        <v>0</v>
      </c>
      <c r="F898" s="221">
        <f t="shared" si="221"/>
        <v>100</v>
      </c>
      <c r="G898" s="218"/>
      <c r="H898" s="218"/>
    </row>
    <row r="899" spans="1:8" s="178" customFormat="1" x14ac:dyDescent="0.2">
      <c r="A899" s="209">
        <v>412900</v>
      </c>
      <c r="B899" s="223" t="s">
        <v>78</v>
      </c>
      <c r="C899" s="231">
        <v>2000</v>
      </c>
      <c r="D899" s="220">
        <v>2000</v>
      </c>
      <c r="E899" s="220">
        <v>0</v>
      </c>
      <c r="F899" s="221">
        <f t="shared" si="221"/>
        <v>100</v>
      </c>
      <c r="G899" s="218"/>
      <c r="H899" s="218"/>
    </row>
    <row r="900" spans="1:8" s="178" customFormat="1" x14ac:dyDescent="0.2">
      <c r="A900" s="209">
        <v>412900</v>
      </c>
      <c r="B900" s="210" t="s">
        <v>80</v>
      </c>
      <c r="C900" s="231">
        <v>3000</v>
      </c>
      <c r="D900" s="220">
        <v>3000</v>
      </c>
      <c r="E900" s="220">
        <v>0</v>
      </c>
      <c r="F900" s="221">
        <f t="shared" si="221"/>
        <v>100</v>
      </c>
      <c r="G900" s="218"/>
      <c r="H900" s="218"/>
    </row>
    <row r="901" spans="1:8" s="234" customFormat="1" x14ac:dyDescent="0.2">
      <c r="A901" s="224">
        <v>480000</v>
      </c>
      <c r="B901" s="222" t="s">
        <v>202</v>
      </c>
      <c r="C901" s="233">
        <f>C902</f>
        <v>100000.00000000001</v>
      </c>
      <c r="D901" s="233">
        <f t="shared" ref="D901" si="223">D902</f>
        <v>165000</v>
      </c>
      <c r="E901" s="233">
        <f t="shared" ref="E901" si="224">E902</f>
        <v>0</v>
      </c>
      <c r="F901" s="217">
        <f t="shared" si="221"/>
        <v>164.99999999999997</v>
      </c>
      <c r="G901" s="218"/>
      <c r="H901" s="218"/>
    </row>
    <row r="902" spans="1:8" s="234" customFormat="1" x14ac:dyDescent="0.2">
      <c r="A902" s="224">
        <v>488000</v>
      </c>
      <c r="B902" s="222" t="s">
        <v>31</v>
      </c>
      <c r="C902" s="233">
        <f>SUM(C903:C903)</f>
        <v>100000.00000000001</v>
      </c>
      <c r="D902" s="233">
        <f>SUM(D903:D903)</f>
        <v>165000</v>
      </c>
      <c r="E902" s="233">
        <f>SUM(E903:E903)</f>
        <v>0</v>
      </c>
      <c r="F902" s="217">
        <f t="shared" si="221"/>
        <v>164.99999999999997</v>
      </c>
      <c r="G902" s="218"/>
      <c r="H902" s="218"/>
    </row>
    <row r="903" spans="1:8" s="178" customFormat="1" x14ac:dyDescent="0.2">
      <c r="A903" s="209">
        <v>488100</v>
      </c>
      <c r="B903" s="210" t="s">
        <v>235</v>
      </c>
      <c r="C903" s="231">
        <v>100000.00000000001</v>
      </c>
      <c r="D903" s="220">
        <v>165000</v>
      </c>
      <c r="E903" s="220">
        <v>0</v>
      </c>
      <c r="F903" s="221">
        <f t="shared" si="221"/>
        <v>164.99999999999997</v>
      </c>
      <c r="G903" s="218"/>
      <c r="H903" s="218"/>
    </row>
    <row r="904" spans="1:8" s="234" customFormat="1" x14ac:dyDescent="0.2">
      <c r="A904" s="224">
        <v>510000</v>
      </c>
      <c r="B904" s="222" t="s">
        <v>245</v>
      </c>
      <c r="C904" s="233">
        <f>C907+C905</f>
        <v>8000</v>
      </c>
      <c r="D904" s="233">
        <f>D907+D905</f>
        <v>8000</v>
      </c>
      <c r="E904" s="233">
        <f>E907+E905</f>
        <v>0</v>
      </c>
      <c r="F904" s="217">
        <f t="shared" si="221"/>
        <v>100</v>
      </c>
      <c r="G904" s="218"/>
      <c r="H904" s="218"/>
    </row>
    <row r="905" spans="1:8" s="234" customFormat="1" x14ac:dyDescent="0.2">
      <c r="A905" s="224">
        <v>511000</v>
      </c>
      <c r="B905" s="222" t="s">
        <v>246</v>
      </c>
      <c r="C905" s="233">
        <f>C906+0</f>
        <v>5000</v>
      </c>
      <c r="D905" s="233">
        <f>D906+0</f>
        <v>5000</v>
      </c>
      <c r="E905" s="233">
        <f>E906+0</f>
        <v>0</v>
      </c>
      <c r="F905" s="217">
        <f t="shared" si="221"/>
        <v>100</v>
      </c>
      <c r="G905" s="218"/>
      <c r="H905" s="218"/>
    </row>
    <row r="906" spans="1:8" s="178" customFormat="1" x14ac:dyDescent="0.2">
      <c r="A906" s="209">
        <v>511300</v>
      </c>
      <c r="B906" s="210" t="s">
        <v>249</v>
      </c>
      <c r="C906" s="231">
        <v>5000</v>
      </c>
      <c r="D906" s="220">
        <v>5000</v>
      </c>
      <c r="E906" s="220">
        <v>0</v>
      </c>
      <c r="F906" s="221">
        <f t="shared" si="221"/>
        <v>100</v>
      </c>
      <c r="G906" s="218"/>
      <c r="H906" s="218"/>
    </row>
    <row r="907" spans="1:8" s="234" customFormat="1" x14ac:dyDescent="0.2">
      <c r="A907" s="224">
        <v>516000</v>
      </c>
      <c r="B907" s="222" t="s">
        <v>257</v>
      </c>
      <c r="C907" s="233">
        <f>C908</f>
        <v>3000</v>
      </c>
      <c r="D907" s="233">
        <f t="shared" ref="D907" si="225">D908</f>
        <v>3000</v>
      </c>
      <c r="E907" s="233">
        <f t="shared" ref="E907" si="226">E908</f>
        <v>0</v>
      </c>
      <c r="F907" s="217">
        <f t="shared" si="221"/>
        <v>100</v>
      </c>
      <c r="G907" s="218"/>
      <c r="H907" s="218"/>
    </row>
    <row r="908" spans="1:8" s="178" customFormat="1" x14ac:dyDescent="0.2">
      <c r="A908" s="209">
        <v>516100</v>
      </c>
      <c r="B908" s="210" t="s">
        <v>257</v>
      </c>
      <c r="C908" s="231">
        <v>3000</v>
      </c>
      <c r="D908" s="220">
        <v>3000</v>
      </c>
      <c r="E908" s="220">
        <v>0</v>
      </c>
      <c r="F908" s="221">
        <f t="shared" si="221"/>
        <v>100</v>
      </c>
      <c r="G908" s="218"/>
      <c r="H908" s="218"/>
    </row>
    <row r="909" spans="1:8" s="234" customFormat="1" x14ac:dyDescent="0.2">
      <c r="A909" s="224">
        <v>630000</v>
      </c>
      <c r="B909" s="222" t="s">
        <v>277</v>
      </c>
      <c r="C909" s="233">
        <f>0+C910</f>
        <v>0</v>
      </c>
      <c r="D909" s="233">
        <f>0+D910</f>
        <v>12000</v>
      </c>
      <c r="E909" s="233">
        <f>0+E910</f>
        <v>0</v>
      </c>
      <c r="F909" s="217">
        <v>0</v>
      </c>
      <c r="G909" s="218"/>
      <c r="H909" s="218"/>
    </row>
    <row r="910" spans="1:8" s="234" customFormat="1" ht="20.25" customHeight="1" x14ac:dyDescent="0.2">
      <c r="A910" s="224">
        <v>638000</v>
      </c>
      <c r="B910" s="222" t="s">
        <v>284</v>
      </c>
      <c r="C910" s="233">
        <f>C911</f>
        <v>0</v>
      </c>
      <c r="D910" s="233">
        <f t="shared" ref="D910" si="227">D911</f>
        <v>12000</v>
      </c>
      <c r="E910" s="233">
        <f t="shared" ref="E910" si="228">E911</f>
        <v>0</v>
      </c>
      <c r="F910" s="217">
        <v>0</v>
      </c>
      <c r="G910" s="218"/>
      <c r="H910" s="218"/>
    </row>
    <row r="911" spans="1:8" s="178" customFormat="1" ht="20.25" customHeight="1" x14ac:dyDescent="0.2">
      <c r="A911" s="209">
        <v>638100</v>
      </c>
      <c r="B911" s="210" t="s">
        <v>285</v>
      </c>
      <c r="C911" s="231">
        <v>0</v>
      </c>
      <c r="D911" s="220">
        <v>12000</v>
      </c>
      <c r="E911" s="220">
        <v>0</v>
      </c>
      <c r="F911" s="217">
        <v>0</v>
      </c>
      <c r="G911" s="218"/>
      <c r="H911" s="218"/>
    </row>
    <row r="912" spans="1:8" s="178" customFormat="1" x14ac:dyDescent="0.2">
      <c r="A912" s="241"/>
      <c r="B912" s="227" t="s">
        <v>294</v>
      </c>
      <c r="C912" s="238">
        <f>C883+C901+C904+C909</f>
        <v>2202500</v>
      </c>
      <c r="D912" s="238">
        <f>D883+D901+D904+D909</f>
        <v>2279500</v>
      </c>
      <c r="E912" s="238">
        <f>E883+E901+E904+E909</f>
        <v>0</v>
      </c>
      <c r="F912" s="229">
        <f>D912/C912*100</f>
        <v>103.49602724177072</v>
      </c>
      <c r="G912" s="218"/>
      <c r="H912" s="218"/>
    </row>
    <row r="913" spans="1:8" s="178" customFormat="1" x14ac:dyDescent="0.2">
      <c r="A913" s="205"/>
      <c r="B913" s="202"/>
      <c r="C913" s="231"/>
      <c r="D913" s="231"/>
      <c r="E913" s="231"/>
      <c r="F913" s="232"/>
      <c r="G913" s="218"/>
      <c r="H913" s="218"/>
    </row>
    <row r="914" spans="1:8" s="178" customFormat="1" x14ac:dyDescent="0.2">
      <c r="A914" s="205"/>
      <c r="B914" s="202"/>
      <c r="C914" s="231"/>
      <c r="D914" s="231"/>
      <c r="E914" s="231"/>
      <c r="F914" s="232"/>
      <c r="G914" s="218"/>
      <c r="H914" s="218"/>
    </row>
    <row r="915" spans="1:8" s="178" customFormat="1" x14ac:dyDescent="0.2">
      <c r="A915" s="209" t="s">
        <v>341</v>
      </c>
      <c r="B915" s="222"/>
      <c r="C915" s="231"/>
      <c r="D915" s="231"/>
      <c r="E915" s="231"/>
      <c r="F915" s="232"/>
      <c r="G915" s="218"/>
      <c r="H915" s="218"/>
    </row>
    <row r="916" spans="1:8" s="178" customFormat="1" x14ac:dyDescent="0.2">
      <c r="A916" s="209" t="s">
        <v>342</v>
      </c>
      <c r="B916" s="222"/>
      <c r="C916" s="231"/>
      <c r="D916" s="231"/>
      <c r="E916" s="231"/>
      <c r="F916" s="232"/>
      <c r="G916" s="218"/>
      <c r="H916" s="218"/>
    </row>
    <row r="917" spans="1:8" s="178" customFormat="1" x14ac:dyDescent="0.2">
      <c r="A917" s="209" t="s">
        <v>343</v>
      </c>
      <c r="B917" s="222"/>
      <c r="C917" s="231"/>
      <c r="D917" s="231"/>
      <c r="E917" s="231"/>
      <c r="F917" s="232"/>
      <c r="G917" s="218"/>
      <c r="H917" s="218"/>
    </row>
    <row r="918" spans="1:8" s="178" customFormat="1" x14ac:dyDescent="0.2">
      <c r="A918" s="209" t="s">
        <v>741</v>
      </c>
      <c r="B918" s="222"/>
      <c r="C918" s="231"/>
      <c r="D918" s="231"/>
      <c r="E918" s="231"/>
      <c r="F918" s="232"/>
      <c r="G918" s="218"/>
      <c r="H918" s="218"/>
    </row>
    <row r="919" spans="1:8" s="178" customFormat="1" x14ac:dyDescent="0.2">
      <c r="A919" s="209"/>
      <c r="B919" s="211"/>
      <c r="C919" s="212"/>
      <c r="D919" s="212"/>
      <c r="E919" s="212"/>
      <c r="F919" s="213"/>
      <c r="G919" s="218"/>
      <c r="H919" s="218"/>
    </row>
    <row r="920" spans="1:8" s="178" customFormat="1" x14ac:dyDescent="0.2">
      <c r="A920" s="224">
        <v>410000</v>
      </c>
      <c r="B920" s="215" t="s">
        <v>44</v>
      </c>
      <c r="C920" s="233">
        <f>C921+C926+C943+C941+0+0</f>
        <v>260846400</v>
      </c>
      <c r="D920" s="233">
        <f>D921+D926+D943+D941+0+0</f>
        <v>268077900.00333333</v>
      </c>
      <c r="E920" s="233">
        <f>E921+E926+E943+E941+0+0</f>
        <v>350100</v>
      </c>
      <c r="F920" s="217">
        <f t="shared" ref="F920:F929" si="229">D920/C920*100</f>
        <v>102.77232118339884</v>
      </c>
      <c r="G920" s="218"/>
      <c r="H920" s="218"/>
    </row>
    <row r="921" spans="1:8" s="178" customFormat="1" x14ac:dyDescent="0.2">
      <c r="A921" s="224">
        <v>411000</v>
      </c>
      <c r="B921" s="215" t="s">
        <v>45</v>
      </c>
      <c r="C921" s="233">
        <f>SUM(C922:C925)</f>
        <v>243723400</v>
      </c>
      <c r="D921" s="233">
        <f t="shared" ref="D921" si="230">SUM(D922:D925)</f>
        <v>242644900.00333333</v>
      </c>
      <c r="E921" s="233">
        <f t="shared" ref="E921" si="231">SUM(E922:E925)</f>
        <v>0</v>
      </c>
      <c r="F921" s="217">
        <f t="shared" si="229"/>
        <v>99.557490172602769</v>
      </c>
      <c r="G921" s="218"/>
      <c r="H921" s="218"/>
    </row>
    <row r="922" spans="1:8" s="178" customFormat="1" x14ac:dyDescent="0.2">
      <c r="A922" s="209">
        <v>411100</v>
      </c>
      <c r="B922" s="210" t="s">
        <v>46</v>
      </c>
      <c r="C922" s="231">
        <f>226100000+283400</f>
        <v>226383400</v>
      </c>
      <c r="D922" s="220">
        <v>224304900</v>
      </c>
      <c r="E922" s="220">
        <v>0</v>
      </c>
      <c r="F922" s="221">
        <f t="shared" si="229"/>
        <v>99.081867310058954</v>
      </c>
      <c r="G922" s="218"/>
      <c r="H922" s="218"/>
    </row>
    <row r="923" spans="1:8" s="178" customFormat="1" ht="46.5" x14ac:dyDescent="0.2">
      <c r="A923" s="209">
        <v>411200</v>
      </c>
      <c r="B923" s="210" t="s">
        <v>47</v>
      </c>
      <c r="C923" s="231">
        <v>9200000</v>
      </c>
      <c r="D923" s="220">
        <v>9200000</v>
      </c>
      <c r="E923" s="220">
        <v>0</v>
      </c>
      <c r="F923" s="221">
        <f t="shared" si="229"/>
        <v>100</v>
      </c>
      <c r="G923" s="218"/>
      <c r="H923" s="218"/>
    </row>
    <row r="924" spans="1:8" s="178" customFormat="1" ht="46.5" x14ac:dyDescent="0.2">
      <c r="A924" s="209">
        <v>411300</v>
      </c>
      <c r="B924" s="210" t="s">
        <v>48</v>
      </c>
      <c r="C924" s="231">
        <v>4640000</v>
      </c>
      <c r="D924" s="220">
        <v>4640000</v>
      </c>
      <c r="E924" s="220">
        <v>0</v>
      </c>
      <c r="F924" s="221">
        <f t="shared" si="229"/>
        <v>100</v>
      </c>
      <c r="G924" s="218"/>
      <c r="H924" s="218"/>
    </row>
    <row r="925" spans="1:8" s="178" customFormat="1" x14ac:dyDescent="0.2">
      <c r="A925" s="209">
        <v>411400</v>
      </c>
      <c r="B925" s="210" t="s">
        <v>49</v>
      </c>
      <c r="C925" s="231">
        <v>3500000</v>
      </c>
      <c r="D925" s="220">
        <v>4500000.0033333395</v>
      </c>
      <c r="E925" s="220">
        <v>0</v>
      </c>
      <c r="F925" s="221">
        <f t="shared" si="229"/>
        <v>128.57142866666683</v>
      </c>
      <c r="G925" s="218"/>
      <c r="H925" s="218"/>
    </row>
    <row r="926" spans="1:8" s="178" customFormat="1" x14ac:dyDescent="0.2">
      <c r="A926" s="224">
        <v>412000</v>
      </c>
      <c r="B926" s="222" t="s">
        <v>50</v>
      </c>
      <c r="C926" s="233">
        <f>SUM(C927:C940)</f>
        <v>17003000</v>
      </c>
      <c r="D926" s="233">
        <f t="shared" ref="D926" si="232">SUM(D927:D940)</f>
        <v>25243000.000000007</v>
      </c>
      <c r="E926" s="233">
        <f>SUM(E927:E940)</f>
        <v>350100</v>
      </c>
      <c r="F926" s="217">
        <f t="shared" si="229"/>
        <v>148.46203611127453</v>
      </c>
      <c r="G926" s="218"/>
      <c r="H926" s="218"/>
    </row>
    <row r="927" spans="1:8" s="178" customFormat="1" x14ac:dyDescent="0.2">
      <c r="A927" s="209">
        <v>412100</v>
      </c>
      <c r="B927" s="210" t="s">
        <v>51</v>
      </c>
      <c r="C927" s="231">
        <v>700000</v>
      </c>
      <c r="D927" s="220">
        <v>699999.99999999988</v>
      </c>
      <c r="E927" s="220">
        <v>0</v>
      </c>
      <c r="F927" s="221">
        <f t="shared" si="229"/>
        <v>99.999999999999986</v>
      </c>
      <c r="G927" s="218"/>
      <c r="H927" s="218"/>
    </row>
    <row r="928" spans="1:8" s="178" customFormat="1" ht="46.5" x14ac:dyDescent="0.2">
      <c r="A928" s="209">
        <v>412200</v>
      </c>
      <c r="B928" s="210" t="s">
        <v>52</v>
      </c>
      <c r="C928" s="231">
        <v>5500000</v>
      </c>
      <c r="D928" s="220">
        <v>6500000.0000000009</v>
      </c>
      <c r="E928" s="220">
        <v>0</v>
      </c>
      <c r="F928" s="221">
        <f t="shared" si="229"/>
        <v>118.18181818181819</v>
      </c>
      <c r="G928" s="218"/>
      <c r="H928" s="218"/>
    </row>
    <row r="929" spans="1:8" s="178" customFormat="1" x14ac:dyDescent="0.2">
      <c r="A929" s="209">
        <v>412300</v>
      </c>
      <c r="B929" s="210" t="s">
        <v>53</v>
      </c>
      <c r="C929" s="231">
        <v>1100000</v>
      </c>
      <c r="D929" s="220">
        <v>1600000</v>
      </c>
      <c r="E929" s="220">
        <v>0</v>
      </c>
      <c r="F929" s="221">
        <f t="shared" si="229"/>
        <v>145.45454545454547</v>
      </c>
      <c r="G929" s="218"/>
      <c r="H929" s="218"/>
    </row>
    <row r="930" spans="1:8" s="178" customFormat="1" x14ac:dyDescent="0.2">
      <c r="A930" s="209">
        <v>412400</v>
      </c>
      <c r="B930" s="210" t="s">
        <v>55</v>
      </c>
      <c r="C930" s="231">
        <v>2200000</v>
      </c>
      <c r="D930" s="220">
        <v>7000000.0000000028</v>
      </c>
      <c r="E930" s="220">
        <v>0</v>
      </c>
      <c r="F930" s="221"/>
      <c r="G930" s="218"/>
      <c r="H930" s="218"/>
    </row>
    <row r="931" spans="1:8" s="178" customFormat="1" x14ac:dyDescent="0.2">
      <c r="A931" s="209">
        <v>412500</v>
      </c>
      <c r="B931" s="210" t="s">
        <v>57</v>
      </c>
      <c r="C931" s="231">
        <v>1800000</v>
      </c>
      <c r="D931" s="220">
        <v>2500000.0000000005</v>
      </c>
      <c r="E931" s="220">
        <v>0</v>
      </c>
      <c r="F931" s="221">
        <f t="shared" ref="F931:F936" si="233">D931/C931*100</f>
        <v>138.88888888888891</v>
      </c>
      <c r="G931" s="218"/>
      <c r="H931" s="218"/>
    </row>
    <row r="932" spans="1:8" s="178" customFormat="1" x14ac:dyDescent="0.2">
      <c r="A932" s="209">
        <v>412600</v>
      </c>
      <c r="B932" s="210" t="s">
        <v>58</v>
      </c>
      <c r="C932" s="231">
        <v>3490000</v>
      </c>
      <c r="D932" s="220">
        <v>4300000.0000000047</v>
      </c>
      <c r="E932" s="220">
        <v>0</v>
      </c>
      <c r="F932" s="221">
        <f t="shared" si="233"/>
        <v>123.20916905444139</v>
      </c>
      <c r="G932" s="218"/>
      <c r="H932" s="218"/>
    </row>
    <row r="933" spans="1:8" s="178" customFormat="1" x14ac:dyDescent="0.2">
      <c r="A933" s="209">
        <v>412700</v>
      </c>
      <c r="B933" s="210" t="s">
        <v>60</v>
      </c>
      <c r="C933" s="231">
        <v>1200000</v>
      </c>
      <c r="D933" s="220">
        <v>1300000</v>
      </c>
      <c r="E933" s="220">
        <v>0</v>
      </c>
      <c r="F933" s="221">
        <f t="shared" si="233"/>
        <v>108.33333333333333</v>
      </c>
      <c r="G933" s="218"/>
      <c r="H933" s="218"/>
    </row>
    <row r="934" spans="1:8" s="178" customFormat="1" x14ac:dyDescent="0.2">
      <c r="A934" s="209">
        <v>412800</v>
      </c>
      <c r="B934" s="210" t="s">
        <v>73</v>
      </c>
      <c r="C934" s="231">
        <v>5000</v>
      </c>
      <c r="D934" s="220">
        <v>5000</v>
      </c>
      <c r="E934" s="220">
        <v>0</v>
      </c>
      <c r="F934" s="221">
        <f t="shared" si="233"/>
        <v>100</v>
      </c>
      <c r="G934" s="218"/>
      <c r="H934" s="218"/>
    </row>
    <row r="935" spans="1:8" s="178" customFormat="1" x14ac:dyDescent="0.2">
      <c r="A935" s="209">
        <v>412900</v>
      </c>
      <c r="B935" s="223" t="s">
        <v>74</v>
      </c>
      <c r="C935" s="231">
        <v>4000</v>
      </c>
      <c r="D935" s="220">
        <v>4000</v>
      </c>
      <c r="E935" s="220">
        <v>0</v>
      </c>
      <c r="F935" s="221">
        <f t="shared" si="233"/>
        <v>100</v>
      </c>
      <c r="G935" s="218"/>
      <c r="H935" s="218"/>
    </row>
    <row r="936" spans="1:8" s="178" customFormat="1" x14ac:dyDescent="0.2">
      <c r="A936" s="209">
        <v>412900</v>
      </c>
      <c r="B936" s="223" t="s">
        <v>75</v>
      </c>
      <c r="C936" s="231">
        <v>230000</v>
      </c>
      <c r="D936" s="220">
        <v>350000</v>
      </c>
      <c r="E936" s="220">
        <v>0</v>
      </c>
      <c r="F936" s="221">
        <f t="shared" si="233"/>
        <v>152.17391304347828</v>
      </c>
      <c r="G936" s="218"/>
      <c r="H936" s="218"/>
    </row>
    <row r="937" spans="1:8" s="178" customFormat="1" x14ac:dyDescent="0.2">
      <c r="A937" s="209">
        <v>412900</v>
      </c>
      <c r="B937" s="223" t="s">
        <v>76</v>
      </c>
      <c r="C937" s="231">
        <v>4000</v>
      </c>
      <c r="D937" s="220">
        <v>164000</v>
      </c>
      <c r="E937" s="220">
        <v>0</v>
      </c>
      <c r="F937" s="221"/>
      <c r="G937" s="218"/>
      <c r="H937" s="218"/>
    </row>
    <row r="938" spans="1:8" s="178" customFormat="1" ht="46.5" x14ac:dyDescent="0.2">
      <c r="A938" s="209">
        <v>412900</v>
      </c>
      <c r="B938" s="223" t="s">
        <v>77</v>
      </c>
      <c r="C938" s="231">
        <v>310000</v>
      </c>
      <c r="D938" s="220">
        <v>310000</v>
      </c>
      <c r="E938" s="220">
        <v>0</v>
      </c>
      <c r="F938" s="221">
        <f>D938/C938*100</f>
        <v>100</v>
      </c>
      <c r="G938" s="218"/>
      <c r="H938" s="218"/>
    </row>
    <row r="939" spans="1:8" s="178" customFormat="1" x14ac:dyDescent="0.2">
      <c r="A939" s="209">
        <v>412900</v>
      </c>
      <c r="B939" s="223" t="s">
        <v>78</v>
      </c>
      <c r="C939" s="231">
        <v>460000</v>
      </c>
      <c r="D939" s="220">
        <v>460000</v>
      </c>
      <c r="E939" s="220">
        <v>0</v>
      </c>
      <c r="F939" s="221">
        <f>D939/C939*100</f>
        <v>100</v>
      </c>
      <c r="G939" s="218"/>
      <c r="H939" s="218"/>
    </row>
    <row r="940" spans="1:8" s="178" customFormat="1" x14ac:dyDescent="0.2">
      <c r="A940" s="209">
        <v>412900</v>
      </c>
      <c r="B940" s="210" t="s">
        <v>80</v>
      </c>
      <c r="C940" s="231">
        <v>0</v>
      </c>
      <c r="D940" s="220">
        <v>50000</v>
      </c>
      <c r="E940" s="231">
        <v>350100</v>
      </c>
      <c r="F940" s="217">
        <v>0</v>
      </c>
      <c r="G940" s="218"/>
      <c r="H940" s="218"/>
    </row>
    <row r="941" spans="1:8" s="234" customFormat="1" x14ac:dyDescent="0.2">
      <c r="A941" s="224">
        <v>413000</v>
      </c>
      <c r="B941" s="222" t="s">
        <v>97</v>
      </c>
      <c r="C941" s="233">
        <f>C942</f>
        <v>30000</v>
      </c>
      <c r="D941" s="233">
        <f t="shared" ref="D941" si="234">D942</f>
        <v>100000</v>
      </c>
      <c r="E941" s="233">
        <f t="shared" ref="E941" si="235">E942</f>
        <v>0</v>
      </c>
      <c r="F941" s="217"/>
      <c r="G941" s="218"/>
      <c r="H941" s="218"/>
    </row>
    <row r="942" spans="1:8" s="178" customFormat="1" x14ac:dyDescent="0.2">
      <c r="A942" s="209">
        <v>413900</v>
      </c>
      <c r="B942" s="210" t="s">
        <v>106</v>
      </c>
      <c r="C942" s="231">
        <v>30000</v>
      </c>
      <c r="D942" s="220">
        <v>100000</v>
      </c>
      <c r="E942" s="220">
        <v>0</v>
      </c>
      <c r="F942" s="221"/>
      <c r="G942" s="218"/>
      <c r="H942" s="218"/>
    </row>
    <row r="943" spans="1:8" s="234" customFormat="1" x14ac:dyDescent="0.2">
      <c r="A943" s="224">
        <v>415000</v>
      </c>
      <c r="B943" s="222" t="s">
        <v>119</v>
      </c>
      <c r="C943" s="233">
        <f>SUM(C944:C944)</f>
        <v>90000</v>
      </c>
      <c r="D943" s="233">
        <f>SUM(D944:D944)</f>
        <v>90000</v>
      </c>
      <c r="E943" s="233">
        <f>SUM(E944:E944)</f>
        <v>0</v>
      </c>
      <c r="F943" s="217">
        <f t="shared" ref="F943:F952" si="236">D943/C943*100</f>
        <v>100</v>
      </c>
      <c r="G943" s="218"/>
      <c r="H943" s="218"/>
    </row>
    <row r="944" spans="1:8" s="247" customFormat="1" x14ac:dyDescent="0.2">
      <c r="A944" s="239">
        <v>415200</v>
      </c>
      <c r="B944" s="210" t="s">
        <v>127</v>
      </c>
      <c r="C944" s="231">
        <v>90000</v>
      </c>
      <c r="D944" s="220">
        <v>90000</v>
      </c>
      <c r="E944" s="220">
        <v>0</v>
      </c>
      <c r="F944" s="221">
        <f t="shared" si="236"/>
        <v>100</v>
      </c>
      <c r="G944" s="218"/>
      <c r="H944" s="218"/>
    </row>
    <row r="945" spans="1:8" s="234" customFormat="1" x14ac:dyDescent="0.2">
      <c r="A945" s="224">
        <v>480000</v>
      </c>
      <c r="B945" s="222" t="s">
        <v>202</v>
      </c>
      <c r="C945" s="233">
        <f>C946</f>
        <v>3000</v>
      </c>
      <c r="D945" s="233">
        <f t="shared" ref="D945:D946" si="237">D946</f>
        <v>3000</v>
      </c>
      <c r="E945" s="233">
        <f t="shared" ref="E945:E946" si="238">E946</f>
        <v>0</v>
      </c>
      <c r="F945" s="217">
        <f t="shared" si="236"/>
        <v>100</v>
      </c>
      <c r="G945" s="218"/>
      <c r="H945" s="218"/>
    </row>
    <row r="946" spans="1:8" s="234" customFormat="1" x14ac:dyDescent="0.2">
      <c r="A946" s="224">
        <v>488000</v>
      </c>
      <c r="B946" s="222" t="s">
        <v>31</v>
      </c>
      <c r="C946" s="233">
        <f>C947</f>
        <v>3000</v>
      </c>
      <c r="D946" s="233">
        <f t="shared" si="237"/>
        <v>3000</v>
      </c>
      <c r="E946" s="233">
        <f t="shared" si="238"/>
        <v>0</v>
      </c>
      <c r="F946" s="217">
        <f t="shared" si="236"/>
        <v>100</v>
      </c>
      <c r="G946" s="218"/>
      <c r="H946" s="218"/>
    </row>
    <row r="947" spans="1:8" s="247" customFormat="1" x14ac:dyDescent="0.2">
      <c r="A947" s="209">
        <v>488100</v>
      </c>
      <c r="B947" s="248" t="s">
        <v>31</v>
      </c>
      <c r="C947" s="231">
        <v>3000</v>
      </c>
      <c r="D947" s="220">
        <v>3000</v>
      </c>
      <c r="E947" s="220">
        <v>0</v>
      </c>
      <c r="F947" s="221">
        <f t="shared" si="236"/>
        <v>100</v>
      </c>
      <c r="G947" s="218"/>
      <c r="H947" s="218"/>
    </row>
    <row r="948" spans="1:8" s="178" customFormat="1" x14ac:dyDescent="0.2">
      <c r="A948" s="224">
        <v>510000</v>
      </c>
      <c r="B948" s="222" t="s">
        <v>245</v>
      </c>
      <c r="C948" s="233">
        <f>C949+C955+0+C953</f>
        <v>24262800</v>
      </c>
      <c r="D948" s="233">
        <f>D949+D955+0+D953</f>
        <v>25794700</v>
      </c>
      <c r="E948" s="233">
        <f>E949+E955+0+E953</f>
        <v>875000</v>
      </c>
      <c r="F948" s="217">
        <f t="shared" si="236"/>
        <v>106.31378076726511</v>
      </c>
      <c r="G948" s="218"/>
      <c r="H948" s="218"/>
    </row>
    <row r="949" spans="1:8" s="178" customFormat="1" x14ac:dyDescent="0.2">
      <c r="A949" s="224">
        <v>511000</v>
      </c>
      <c r="B949" s="222" t="s">
        <v>246</v>
      </c>
      <c r="C949" s="233">
        <f>SUM(C950:C952)</f>
        <v>23712800</v>
      </c>
      <c r="D949" s="233">
        <f>SUM(D950:D952)</f>
        <v>23705500</v>
      </c>
      <c r="E949" s="233">
        <f>SUM(E950:E952)</f>
        <v>725000</v>
      </c>
      <c r="F949" s="217">
        <f t="shared" si="236"/>
        <v>99.969214938767252</v>
      </c>
      <c r="G949" s="218"/>
      <c r="H949" s="218"/>
    </row>
    <row r="950" spans="1:8" s="178" customFormat="1" x14ac:dyDescent="0.2">
      <c r="A950" s="209">
        <v>511100</v>
      </c>
      <c r="B950" s="210" t="s">
        <v>247</v>
      </c>
      <c r="C950" s="231">
        <v>2000000</v>
      </c>
      <c r="D950" s="220">
        <v>2000000</v>
      </c>
      <c r="E950" s="220">
        <v>0</v>
      </c>
      <c r="F950" s="221">
        <f t="shared" si="236"/>
        <v>100</v>
      </c>
      <c r="G950" s="218"/>
      <c r="H950" s="218"/>
    </row>
    <row r="951" spans="1:8" s="178" customFormat="1" ht="46.5" x14ac:dyDescent="0.2">
      <c r="A951" s="209">
        <v>511200</v>
      </c>
      <c r="B951" s="210" t="s">
        <v>248</v>
      </c>
      <c r="C951" s="231">
        <v>550000</v>
      </c>
      <c r="D951" s="220">
        <v>550000</v>
      </c>
      <c r="E951" s="231">
        <v>275000</v>
      </c>
      <c r="F951" s="221">
        <f t="shared" si="236"/>
        <v>100</v>
      </c>
      <c r="G951" s="218"/>
      <c r="H951" s="218"/>
    </row>
    <row r="952" spans="1:8" s="178" customFormat="1" x14ac:dyDescent="0.2">
      <c r="A952" s="209">
        <v>511300</v>
      </c>
      <c r="B952" s="210" t="s">
        <v>249</v>
      </c>
      <c r="C952" s="231">
        <v>21162800</v>
      </c>
      <c r="D952" s="220">
        <v>21155500</v>
      </c>
      <c r="E952" s="231">
        <v>450000</v>
      </c>
      <c r="F952" s="221">
        <f t="shared" si="236"/>
        <v>99.965505509667906</v>
      </c>
      <c r="G952" s="218"/>
      <c r="H952" s="218"/>
    </row>
    <row r="953" spans="1:8" s="234" customFormat="1" x14ac:dyDescent="0.2">
      <c r="A953" s="224">
        <v>513000</v>
      </c>
      <c r="B953" s="222" t="s">
        <v>253</v>
      </c>
      <c r="C953" s="233">
        <f>C954</f>
        <v>0</v>
      </c>
      <c r="D953" s="233">
        <f t="shared" ref="D953" si="239">D954</f>
        <v>702000</v>
      </c>
      <c r="E953" s="233">
        <f t="shared" ref="E953" si="240">E954</f>
        <v>0</v>
      </c>
      <c r="F953" s="217">
        <v>0</v>
      </c>
      <c r="G953" s="218"/>
      <c r="H953" s="218"/>
    </row>
    <row r="954" spans="1:8" s="178" customFormat="1" x14ac:dyDescent="0.2">
      <c r="A954" s="209">
        <v>513700</v>
      </c>
      <c r="B954" s="210" t="s">
        <v>733</v>
      </c>
      <c r="C954" s="231">
        <v>0</v>
      </c>
      <c r="D954" s="220">
        <v>702000</v>
      </c>
      <c r="E954" s="220">
        <v>0</v>
      </c>
      <c r="F954" s="217">
        <v>0</v>
      </c>
      <c r="G954" s="218"/>
      <c r="H954" s="218"/>
    </row>
    <row r="955" spans="1:8" s="247" customFormat="1" x14ac:dyDescent="0.2">
      <c r="A955" s="224">
        <v>516000</v>
      </c>
      <c r="B955" s="222" t="s">
        <v>257</v>
      </c>
      <c r="C955" s="249">
        <f>C956</f>
        <v>550000</v>
      </c>
      <c r="D955" s="249">
        <f t="shared" ref="D955" si="241">D956</f>
        <v>1387200</v>
      </c>
      <c r="E955" s="249">
        <f t="shared" ref="E955" si="242">E956</f>
        <v>150000</v>
      </c>
      <c r="F955" s="217">
        <f>D955/C955*100</f>
        <v>252.21818181818182</v>
      </c>
      <c r="G955" s="218"/>
      <c r="H955" s="218"/>
    </row>
    <row r="956" spans="1:8" s="247" customFormat="1" x14ac:dyDescent="0.2">
      <c r="A956" s="209">
        <v>516100</v>
      </c>
      <c r="B956" s="210" t="s">
        <v>257</v>
      </c>
      <c r="C956" s="231">
        <v>550000</v>
      </c>
      <c r="D956" s="220">
        <v>1387200</v>
      </c>
      <c r="E956" s="231">
        <v>150000</v>
      </c>
      <c r="F956" s="221">
        <f>D956/C956*100</f>
        <v>252.21818181818182</v>
      </c>
      <c r="G956" s="218"/>
      <c r="H956" s="218"/>
    </row>
    <row r="957" spans="1:8" s="234" customFormat="1" x14ac:dyDescent="0.2">
      <c r="A957" s="224">
        <v>620000</v>
      </c>
      <c r="B957" s="222" t="s">
        <v>267</v>
      </c>
      <c r="C957" s="233">
        <f>C958</f>
        <v>2850000</v>
      </c>
      <c r="D957" s="233">
        <f t="shared" ref="D957" si="243">D958</f>
        <v>2850000</v>
      </c>
      <c r="E957" s="233">
        <f t="shared" ref="E957" si="244">E958</f>
        <v>0</v>
      </c>
      <c r="F957" s="217">
        <f>D957/C957*100</f>
        <v>100</v>
      </c>
      <c r="G957" s="218"/>
      <c r="H957" s="218"/>
    </row>
    <row r="958" spans="1:8" s="234" customFormat="1" x14ac:dyDescent="0.2">
      <c r="A958" s="224">
        <v>621000</v>
      </c>
      <c r="B958" s="222" t="s">
        <v>268</v>
      </c>
      <c r="C958" s="233">
        <f>0+C959</f>
        <v>2850000</v>
      </c>
      <c r="D958" s="233">
        <f>0+D959</f>
        <v>2850000</v>
      </c>
      <c r="E958" s="233">
        <f>0+E959</f>
        <v>0</v>
      </c>
      <c r="F958" s="217">
        <f>D958/C958*100</f>
        <v>100</v>
      </c>
      <c r="G958" s="218"/>
      <c r="H958" s="218"/>
    </row>
    <row r="959" spans="1:8" s="247" customFormat="1" x14ac:dyDescent="0.2">
      <c r="A959" s="250">
        <v>621900</v>
      </c>
      <c r="B959" s="210" t="s">
        <v>275</v>
      </c>
      <c r="C959" s="231">
        <v>2850000</v>
      </c>
      <c r="D959" s="220">
        <v>2850000</v>
      </c>
      <c r="E959" s="220">
        <v>0</v>
      </c>
      <c r="F959" s="221">
        <f>D959/C959*100</f>
        <v>100</v>
      </c>
      <c r="G959" s="218"/>
      <c r="H959" s="218"/>
    </row>
    <row r="960" spans="1:8" s="234" customFormat="1" x14ac:dyDescent="0.2">
      <c r="A960" s="224">
        <v>630000</v>
      </c>
      <c r="B960" s="222" t="s">
        <v>277</v>
      </c>
      <c r="C960" s="233">
        <f>C961+C964</f>
        <v>2450000</v>
      </c>
      <c r="D960" s="233">
        <f>D961+D964</f>
        <v>8199100</v>
      </c>
      <c r="E960" s="233">
        <f>E961+E964</f>
        <v>0</v>
      </c>
      <c r="F960" s="217"/>
      <c r="G960" s="218"/>
      <c r="H960" s="218"/>
    </row>
    <row r="961" spans="1:8" s="234" customFormat="1" x14ac:dyDescent="0.2">
      <c r="A961" s="224">
        <v>631000</v>
      </c>
      <c r="B961" s="222" t="s">
        <v>278</v>
      </c>
      <c r="C961" s="233">
        <f>C962+C963+0</f>
        <v>150000</v>
      </c>
      <c r="D961" s="233">
        <f>D962+D963+0</f>
        <v>5899100</v>
      </c>
      <c r="E961" s="233">
        <f>E962+E963+0</f>
        <v>0</v>
      </c>
      <c r="F961" s="217"/>
      <c r="G961" s="218"/>
      <c r="H961" s="218"/>
    </row>
    <row r="962" spans="1:8" s="247" customFormat="1" x14ac:dyDescent="0.2">
      <c r="A962" s="209">
        <v>631100</v>
      </c>
      <c r="B962" s="210" t="s">
        <v>279</v>
      </c>
      <c r="C962" s="231">
        <v>150000</v>
      </c>
      <c r="D962" s="220">
        <v>139200</v>
      </c>
      <c r="E962" s="220">
        <v>0</v>
      </c>
      <c r="F962" s="221">
        <f>D962/C962*100</f>
        <v>92.800000000000011</v>
      </c>
      <c r="G962" s="218"/>
      <c r="H962" s="218"/>
    </row>
    <row r="963" spans="1:8" s="247" customFormat="1" x14ac:dyDescent="0.2">
      <c r="A963" s="209">
        <v>631900</v>
      </c>
      <c r="B963" s="210" t="s">
        <v>281</v>
      </c>
      <c r="C963" s="231">
        <v>0</v>
      </c>
      <c r="D963" s="220">
        <v>5759900</v>
      </c>
      <c r="E963" s="220">
        <v>0</v>
      </c>
      <c r="F963" s="217">
        <v>0</v>
      </c>
      <c r="G963" s="218"/>
      <c r="H963" s="218"/>
    </row>
    <row r="964" spans="1:8" s="234" customFormat="1" x14ac:dyDescent="0.2">
      <c r="A964" s="224">
        <v>638000</v>
      </c>
      <c r="B964" s="222" t="s">
        <v>284</v>
      </c>
      <c r="C964" s="233">
        <f>C965</f>
        <v>2300000</v>
      </c>
      <c r="D964" s="233">
        <f t="shared" ref="D964" si="245">D965</f>
        <v>2300000</v>
      </c>
      <c r="E964" s="233">
        <f t="shared" ref="E964" si="246">E965</f>
        <v>0</v>
      </c>
      <c r="F964" s="217">
        <f>D964/C964*100</f>
        <v>100</v>
      </c>
      <c r="G964" s="218"/>
      <c r="H964" s="218"/>
    </row>
    <row r="965" spans="1:8" s="247" customFormat="1" x14ac:dyDescent="0.2">
      <c r="A965" s="209">
        <v>638100</v>
      </c>
      <c r="B965" s="210" t="s">
        <v>285</v>
      </c>
      <c r="C965" s="231">
        <v>2300000</v>
      </c>
      <c r="D965" s="220">
        <v>2300000</v>
      </c>
      <c r="E965" s="220">
        <v>0</v>
      </c>
      <c r="F965" s="221">
        <f>D965/C965*100</f>
        <v>100</v>
      </c>
      <c r="G965" s="218"/>
      <c r="H965" s="218"/>
    </row>
    <row r="966" spans="1:8" s="178" customFormat="1" x14ac:dyDescent="0.2">
      <c r="A966" s="241"/>
      <c r="B966" s="227" t="s">
        <v>294</v>
      </c>
      <c r="C966" s="238">
        <f>C920+C948+C960+C945+C957</f>
        <v>290412200</v>
      </c>
      <c r="D966" s="238">
        <f>D920+D948+D960+D945+D957</f>
        <v>304924700.00333333</v>
      </c>
      <c r="E966" s="238">
        <f>E920+E948+E960+E945+E957</f>
        <v>1225100</v>
      </c>
      <c r="F966" s="229">
        <f>D966/C966*100</f>
        <v>104.99720741874251</v>
      </c>
      <c r="G966" s="218"/>
      <c r="H966" s="218"/>
    </row>
    <row r="967" spans="1:8" s="178" customFormat="1" x14ac:dyDescent="0.2">
      <c r="A967" s="242"/>
      <c r="B967" s="251"/>
      <c r="C967" s="212"/>
      <c r="D967" s="212"/>
      <c r="E967" s="212"/>
      <c r="F967" s="213"/>
      <c r="G967" s="218"/>
      <c r="H967" s="218"/>
    </row>
    <row r="968" spans="1:8" s="178" customFormat="1" x14ac:dyDescent="0.2">
      <c r="A968" s="205"/>
      <c r="B968" s="202"/>
      <c r="C968" s="231"/>
      <c r="D968" s="231"/>
      <c r="E968" s="231"/>
      <c r="F968" s="232"/>
      <c r="G968" s="218"/>
      <c r="H968" s="218"/>
    </row>
    <row r="969" spans="1:8" s="178" customFormat="1" x14ac:dyDescent="0.2">
      <c r="A969" s="209" t="s">
        <v>344</v>
      </c>
      <c r="B969" s="222"/>
      <c r="C969" s="231"/>
      <c r="D969" s="231"/>
      <c r="E969" s="231"/>
      <c r="F969" s="232"/>
      <c r="G969" s="218"/>
      <c r="H969" s="218"/>
    </row>
    <row r="970" spans="1:8" s="178" customFormat="1" x14ac:dyDescent="0.2">
      <c r="A970" s="209" t="s">
        <v>345</v>
      </c>
      <c r="B970" s="222"/>
      <c r="C970" s="231"/>
      <c r="D970" s="231"/>
      <c r="E970" s="231"/>
      <c r="F970" s="232"/>
      <c r="G970" s="218"/>
      <c r="H970" s="218"/>
    </row>
    <row r="971" spans="1:8" s="178" customFormat="1" x14ac:dyDescent="0.2">
      <c r="A971" s="209" t="s">
        <v>323</v>
      </c>
      <c r="B971" s="222"/>
      <c r="C971" s="231"/>
      <c r="D971" s="231"/>
      <c r="E971" s="231"/>
      <c r="F971" s="232"/>
      <c r="G971" s="218"/>
      <c r="H971" s="218"/>
    </row>
    <row r="972" spans="1:8" s="178" customFormat="1" x14ac:dyDescent="0.2">
      <c r="A972" s="209" t="s">
        <v>293</v>
      </c>
      <c r="B972" s="222"/>
      <c r="C972" s="231"/>
      <c r="D972" s="231"/>
      <c r="E972" s="231"/>
      <c r="F972" s="232"/>
      <c r="G972" s="218"/>
      <c r="H972" s="218"/>
    </row>
    <row r="973" spans="1:8" s="178" customFormat="1" x14ac:dyDescent="0.2">
      <c r="A973" s="209"/>
      <c r="B973" s="211"/>
      <c r="C973" s="212"/>
      <c r="D973" s="212"/>
      <c r="E973" s="212"/>
      <c r="F973" s="213"/>
      <c r="G973" s="218"/>
      <c r="H973" s="218"/>
    </row>
    <row r="974" spans="1:8" s="178" customFormat="1" x14ac:dyDescent="0.2">
      <c r="A974" s="224">
        <v>410000</v>
      </c>
      <c r="B974" s="215" t="s">
        <v>44</v>
      </c>
      <c r="C974" s="233">
        <f>C975+C980+C997+0+C995+0</f>
        <v>9350300</v>
      </c>
      <c r="D974" s="233">
        <f>D975+D980+D997+0+D995+0</f>
        <v>8651400</v>
      </c>
      <c r="E974" s="233">
        <f>E975+E980+E997+0+E995+0</f>
        <v>0</v>
      </c>
      <c r="F974" s="217">
        <f t="shared" ref="F974:F1016" si="247">D974/C974*100</f>
        <v>92.525373517427241</v>
      </c>
      <c r="G974" s="218"/>
      <c r="H974" s="218"/>
    </row>
    <row r="975" spans="1:8" s="178" customFormat="1" x14ac:dyDescent="0.2">
      <c r="A975" s="224">
        <v>411000</v>
      </c>
      <c r="B975" s="215" t="s">
        <v>45</v>
      </c>
      <c r="C975" s="233">
        <f>SUM(C976:C979)</f>
        <v>3241000</v>
      </c>
      <c r="D975" s="233">
        <f t="shared" ref="D975" si="248">SUM(D976:D979)</f>
        <v>3090200.0000000033</v>
      </c>
      <c r="E975" s="233">
        <f>SUM(E976:E979)</f>
        <v>0</v>
      </c>
      <c r="F975" s="217">
        <f t="shared" si="247"/>
        <v>95.347115087935919</v>
      </c>
      <c r="G975" s="218"/>
      <c r="H975" s="218"/>
    </row>
    <row r="976" spans="1:8" s="178" customFormat="1" x14ac:dyDescent="0.2">
      <c r="A976" s="209">
        <v>411100</v>
      </c>
      <c r="B976" s="210" t="s">
        <v>46</v>
      </c>
      <c r="C976" s="231">
        <v>2920000</v>
      </c>
      <c r="D976" s="220">
        <v>2805200.0000000033</v>
      </c>
      <c r="E976" s="220">
        <v>0</v>
      </c>
      <c r="F976" s="221">
        <f t="shared" si="247"/>
        <v>96.068493150685043</v>
      </c>
      <c r="G976" s="218"/>
      <c r="H976" s="218"/>
    </row>
    <row r="977" spans="1:8" s="178" customFormat="1" ht="46.5" x14ac:dyDescent="0.2">
      <c r="A977" s="209">
        <v>411200</v>
      </c>
      <c r="B977" s="210" t="s">
        <v>47</v>
      </c>
      <c r="C977" s="231">
        <v>95000</v>
      </c>
      <c r="D977" s="220">
        <v>80000</v>
      </c>
      <c r="E977" s="220">
        <v>0</v>
      </c>
      <c r="F977" s="221">
        <f t="shared" si="247"/>
        <v>84.210526315789465</v>
      </c>
      <c r="G977" s="218"/>
      <c r="H977" s="218"/>
    </row>
    <row r="978" spans="1:8" s="178" customFormat="1" ht="46.5" x14ac:dyDescent="0.2">
      <c r="A978" s="209">
        <v>411300</v>
      </c>
      <c r="B978" s="210" t="s">
        <v>48</v>
      </c>
      <c r="C978" s="231">
        <v>185000</v>
      </c>
      <c r="D978" s="220">
        <v>175000</v>
      </c>
      <c r="E978" s="220">
        <v>0</v>
      </c>
      <c r="F978" s="221">
        <f t="shared" si="247"/>
        <v>94.594594594594597</v>
      </c>
      <c r="G978" s="218"/>
      <c r="H978" s="218"/>
    </row>
    <row r="979" spans="1:8" s="178" customFormat="1" x14ac:dyDescent="0.2">
      <c r="A979" s="209">
        <v>411400</v>
      </c>
      <c r="B979" s="210" t="s">
        <v>49</v>
      </c>
      <c r="C979" s="231">
        <v>41000</v>
      </c>
      <c r="D979" s="220">
        <v>30000.000000000007</v>
      </c>
      <c r="E979" s="220">
        <v>0</v>
      </c>
      <c r="F979" s="221">
        <f t="shared" si="247"/>
        <v>73.170731707317088</v>
      </c>
      <c r="G979" s="218"/>
      <c r="H979" s="218"/>
    </row>
    <row r="980" spans="1:8" s="178" customFormat="1" x14ac:dyDescent="0.2">
      <c r="A980" s="224">
        <v>412000</v>
      </c>
      <c r="B980" s="222" t="s">
        <v>50</v>
      </c>
      <c r="C980" s="233">
        <f>SUM(C981:C994)</f>
        <v>4325300</v>
      </c>
      <c r="D980" s="233">
        <f>SUM(D981:D994)</f>
        <v>3818299.9999999977</v>
      </c>
      <c r="E980" s="233">
        <f>SUM(E981:E994)</f>
        <v>0</v>
      </c>
      <c r="F980" s="217">
        <f t="shared" si="247"/>
        <v>88.27826971539541</v>
      </c>
      <c r="G980" s="218"/>
      <c r="H980" s="218"/>
    </row>
    <row r="981" spans="1:8" s="178" customFormat="1" x14ac:dyDescent="0.2">
      <c r="A981" s="209">
        <v>412100</v>
      </c>
      <c r="B981" s="210" t="s">
        <v>51</v>
      </c>
      <c r="C981" s="231">
        <v>10000</v>
      </c>
      <c r="D981" s="220">
        <v>7999.9999999999982</v>
      </c>
      <c r="E981" s="220">
        <v>0</v>
      </c>
      <c r="F981" s="221">
        <f t="shared" si="247"/>
        <v>79.999999999999986</v>
      </c>
      <c r="G981" s="218"/>
      <c r="H981" s="218"/>
    </row>
    <row r="982" spans="1:8" s="178" customFormat="1" ht="46.5" x14ac:dyDescent="0.2">
      <c r="A982" s="209">
        <v>412200</v>
      </c>
      <c r="B982" s="210" t="s">
        <v>52</v>
      </c>
      <c r="C982" s="231">
        <v>80000</v>
      </c>
      <c r="D982" s="220">
        <v>79999.999999999985</v>
      </c>
      <c r="E982" s="220">
        <v>0</v>
      </c>
      <c r="F982" s="221">
        <f t="shared" si="247"/>
        <v>99.999999999999972</v>
      </c>
      <c r="G982" s="218"/>
      <c r="H982" s="218"/>
    </row>
    <row r="983" spans="1:8" s="178" customFormat="1" x14ac:dyDescent="0.2">
      <c r="A983" s="209">
        <v>412300</v>
      </c>
      <c r="B983" s="210" t="s">
        <v>53</v>
      </c>
      <c r="C983" s="231">
        <v>25000</v>
      </c>
      <c r="D983" s="220">
        <v>26500</v>
      </c>
      <c r="E983" s="220">
        <v>0</v>
      </c>
      <c r="F983" s="221">
        <f t="shared" si="247"/>
        <v>106</v>
      </c>
      <c r="G983" s="218"/>
      <c r="H983" s="218"/>
    </row>
    <row r="984" spans="1:8" s="178" customFormat="1" x14ac:dyDescent="0.2">
      <c r="A984" s="209">
        <v>412500</v>
      </c>
      <c r="B984" s="210" t="s">
        <v>57</v>
      </c>
      <c r="C984" s="231">
        <v>15000</v>
      </c>
      <c r="D984" s="220">
        <v>23000</v>
      </c>
      <c r="E984" s="220">
        <v>0</v>
      </c>
      <c r="F984" s="221">
        <f t="shared" si="247"/>
        <v>153.33333333333334</v>
      </c>
      <c r="G984" s="218"/>
      <c r="H984" s="218"/>
    </row>
    <row r="985" spans="1:8" s="178" customFormat="1" x14ac:dyDescent="0.2">
      <c r="A985" s="209">
        <v>412600</v>
      </c>
      <c r="B985" s="210" t="s">
        <v>58</v>
      </c>
      <c r="C985" s="231">
        <v>50000</v>
      </c>
      <c r="D985" s="220">
        <v>60000.000000000007</v>
      </c>
      <c r="E985" s="220">
        <v>0</v>
      </c>
      <c r="F985" s="221">
        <f t="shared" si="247"/>
        <v>120.00000000000001</v>
      </c>
      <c r="G985" s="218"/>
      <c r="H985" s="218"/>
    </row>
    <row r="986" spans="1:8" s="178" customFormat="1" x14ac:dyDescent="0.2">
      <c r="A986" s="209">
        <v>412700</v>
      </c>
      <c r="B986" s="210" t="s">
        <v>60</v>
      </c>
      <c r="C986" s="231">
        <v>3763000</v>
      </c>
      <c r="D986" s="220">
        <v>3197899.9999999977</v>
      </c>
      <c r="E986" s="220">
        <v>0</v>
      </c>
      <c r="F986" s="221">
        <f t="shared" si="247"/>
        <v>84.982726547966976</v>
      </c>
      <c r="G986" s="218"/>
      <c r="H986" s="218"/>
    </row>
    <row r="987" spans="1:8" s="178" customFormat="1" x14ac:dyDescent="0.2">
      <c r="A987" s="209">
        <v>412700</v>
      </c>
      <c r="B987" s="210" t="s">
        <v>63</v>
      </c>
      <c r="C987" s="231">
        <v>40000</v>
      </c>
      <c r="D987" s="220">
        <v>43000</v>
      </c>
      <c r="E987" s="220">
        <v>0</v>
      </c>
      <c r="F987" s="221">
        <f t="shared" si="247"/>
        <v>107.5</v>
      </c>
      <c r="G987" s="218"/>
      <c r="H987" s="218"/>
    </row>
    <row r="988" spans="1:8" s="178" customFormat="1" x14ac:dyDescent="0.2">
      <c r="A988" s="209">
        <v>412700</v>
      </c>
      <c r="B988" s="210" t="s">
        <v>645</v>
      </c>
      <c r="C988" s="231">
        <v>100000</v>
      </c>
      <c r="D988" s="220">
        <v>97000.000000000015</v>
      </c>
      <c r="E988" s="220">
        <v>0</v>
      </c>
      <c r="F988" s="221">
        <f t="shared" si="247"/>
        <v>97.000000000000014</v>
      </c>
      <c r="G988" s="218"/>
      <c r="H988" s="218"/>
    </row>
    <row r="989" spans="1:8" s="178" customFormat="1" x14ac:dyDescent="0.2">
      <c r="A989" s="209">
        <v>412900</v>
      </c>
      <c r="B989" s="223" t="s">
        <v>74</v>
      </c>
      <c r="C989" s="231">
        <v>3200</v>
      </c>
      <c r="D989" s="220">
        <v>3200</v>
      </c>
      <c r="E989" s="220">
        <v>0</v>
      </c>
      <c r="F989" s="221">
        <f t="shared" si="247"/>
        <v>100</v>
      </c>
      <c r="G989" s="218"/>
      <c r="H989" s="218"/>
    </row>
    <row r="990" spans="1:8" s="178" customFormat="1" x14ac:dyDescent="0.2">
      <c r="A990" s="209">
        <v>412900</v>
      </c>
      <c r="B990" s="223" t="s">
        <v>75</v>
      </c>
      <c r="C990" s="231">
        <v>175000</v>
      </c>
      <c r="D990" s="220">
        <v>215600</v>
      </c>
      <c r="E990" s="220">
        <v>0</v>
      </c>
      <c r="F990" s="221">
        <f t="shared" si="247"/>
        <v>123.2</v>
      </c>
      <c r="G990" s="218"/>
      <c r="H990" s="218"/>
    </row>
    <row r="991" spans="1:8" s="178" customFormat="1" x14ac:dyDescent="0.2">
      <c r="A991" s="209">
        <v>412900</v>
      </c>
      <c r="B991" s="223" t="s">
        <v>76</v>
      </c>
      <c r="C991" s="231">
        <v>4000</v>
      </c>
      <c r="D991" s="220">
        <v>4000</v>
      </c>
      <c r="E991" s="220">
        <v>0</v>
      </c>
      <c r="F991" s="221">
        <f t="shared" si="247"/>
        <v>100</v>
      </c>
      <c r="G991" s="218"/>
      <c r="H991" s="218"/>
    </row>
    <row r="992" spans="1:8" s="178" customFormat="1" ht="46.5" x14ac:dyDescent="0.2">
      <c r="A992" s="209">
        <v>412900</v>
      </c>
      <c r="B992" s="223" t="s">
        <v>656</v>
      </c>
      <c r="C992" s="231">
        <v>50000</v>
      </c>
      <c r="D992" s="220">
        <v>50000.000000000007</v>
      </c>
      <c r="E992" s="220">
        <v>0</v>
      </c>
      <c r="F992" s="221">
        <f t="shared" si="247"/>
        <v>100.00000000000003</v>
      </c>
      <c r="G992" s="218"/>
      <c r="H992" s="218"/>
    </row>
    <row r="993" spans="1:8" s="178" customFormat="1" ht="46.5" x14ac:dyDescent="0.2">
      <c r="A993" s="209">
        <v>412900</v>
      </c>
      <c r="B993" s="223" t="s">
        <v>77</v>
      </c>
      <c r="C993" s="231">
        <v>3500</v>
      </c>
      <c r="D993" s="220">
        <v>3500</v>
      </c>
      <c r="E993" s="220">
        <v>0</v>
      </c>
      <c r="F993" s="221">
        <f t="shared" si="247"/>
        <v>100</v>
      </c>
      <c r="G993" s="218"/>
      <c r="H993" s="218"/>
    </row>
    <row r="994" spans="1:8" s="178" customFormat="1" x14ac:dyDescent="0.2">
      <c r="A994" s="209">
        <v>412900</v>
      </c>
      <c r="B994" s="210" t="s">
        <v>78</v>
      </c>
      <c r="C994" s="231">
        <v>6600</v>
      </c>
      <c r="D994" s="220">
        <v>6600</v>
      </c>
      <c r="E994" s="220">
        <v>0</v>
      </c>
      <c r="F994" s="221">
        <f t="shared" si="247"/>
        <v>100</v>
      </c>
      <c r="G994" s="218"/>
      <c r="H994" s="218"/>
    </row>
    <row r="995" spans="1:8" s="234" customFormat="1" x14ac:dyDescent="0.2">
      <c r="A995" s="224">
        <v>414000</v>
      </c>
      <c r="B995" s="222" t="s">
        <v>107</v>
      </c>
      <c r="C995" s="233">
        <f>C996+0</f>
        <v>50000</v>
      </c>
      <c r="D995" s="233">
        <f>D996+0</f>
        <v>50000</v>
      </c>
      <c r="E995" s="233">
        <f>E996+0</f>
        <v>0</v>
      </c>
      <c r="F995" s="217">
        <f t="shared" si="247"/>
        <v>100</v>
      </c>
      <c r="G995" s="218"/>
      <c r="H995" s="218"/>
    </row>
    <row r="996" spans="1:8" s="178" customFormat="1" x14ac:dyDescent="0.2">
      <c r="A996" s="209">
        <v>414100</v>
      </c>
      <c r="B996" s="210" t="s">
        <v>675</v>
      </c>
      <c r="C996" s="231">
        <v>50000</v>
      </c>
      <c r="D996" s="220">
        <v>50000</v>
      </c>
      <c r="E996" s="220">
        <v>0</v>
      </c>
      <c r="F996" s="221">
        <f t="shared" si="247"/>
        <v>100</v>
      </c>
      <c r="G996" s="218"/>
      <c r="H996" s="218"/>
    </row>
    <row r="997" spans="1:8" s="234" customFormat="1" x14ac:dyDescent="0.2">
      <c r="A997" s="224">
        <v>415000</v>
      </c>
      <c r="B997" s="222" t="s">
        <v>119</v>
      </c>
      <c r="C997" s="233">
        <f>SUM(C998:C1003)</f>
        <v>1734000</v>
      </c>
      <c r="D997" s="233">
        <f>SUM(D998:D1003)</f>
        <v>1692900</v>
      </c>
      <c r="E997" s="233">
        <f>SUM(E998:E1003)</f>
        <v>0</v>
      </c>
      <c r="F997" s="217">
        <f t="shared" si="247"/>
        <v>97.629757785467135</v>
      </c>
      <c r="G997" s="218"/>
      <c r="H997" s="218"/>
    </row>
    <row r="998" spans="1:8" s="178" customFormat="1" x14ac:dyDescent="0.2">
      <c r="A998" s="209">
        <v>415200</v>
      </c>
      <c r="B998" s="210" t="s">
        <v>128</v>
      </c>
      <c r="C998" s="231">
        <v>50000</v>
      </c>
      <c r="D998" s="220">
        <v>50000.000000000007</v>
      </c>
      <c r="E998" s="220">
        <v>0</v>
      </c>
      <c r="F998" s="221">
        <f t="shared" si="247"/>
        <v>100.00000000000003</v>
      </c>
      <c r="G998" s="218"/>
      <c r="H998" s="218"/>
    </row>
    <row r="999" spans="1:8" s="178" customFormat="1" x14ac:dyDescent="0.2">
      <c r="A999" s="209">
        <v>415200</v>
      </c>
      <c r="B999" s="210" t="s">
        <v>129</v>
      </c>
      <c r="C999" s="231">
        <v>500000</v>
      </c>
      <c r="D999" s="220">
        <v>499999.99999999994</v>
      </c>
      <c r="E999" s="220">
        <v>0</v>
      </c>
      <c r="F999" s="221">
        <f t="shared" si="247"/>
        <v>99.999999999999986</v>
      </c>
      <c r="G999" s="218"/>
      <c r="H999" s="218"/>
    </row>
    <row r="1000" spans="1:8" s="178" customFormat="1" x14ac:dyDescent="0.2">
      <c r="A1000" s="209">
        <v>415200</v>
      </c>
      <c r="B1000" s="210" t="s">
        <v>346</v>
      </c>
      <c r="C1000" s="231">
        <v>100000</v>
      </c>
      <c r="D1000" s="220">
        <v>100000</v>
      </c>
      <c r="E1000" s="220">
        <v>0</v>
      </c>
      <c r="F1000" s="221">
        <f t="shared" si="247"/>
        <v>100</v>
      </c>
      <c r="G1000" s="218"/>
      <c r="H1000" s="218"/>
    </row>
    <row r="1001" spans="1:8" s="178" customFormat="1" x14ac:dyDescent="0.2">
      <c r="A1001" s="209">
        <v>415200</v>
      </c>
      <c r="B1001" s="210" t="s">
        <v>138</v>
      </c>
      <c r="C1001" s="231">
        <v>24000</v>
      </c>
      <c r="D1001" s="220">
        <v>24000</v>
      </c>
      <c r="E1001" s="220">
        <v>0</v>
      </c>
      <c r="F1001" s="221">
        <f t="shared" si="247"/>
        <v>100</v>
      </c>
      <c r="G1001" s="218"/>
      <c r="H1001" s="218"/>
    </row>
    <row r="1002" spans="1:8" s="178" customFormat="1" x14ac:dyDescent="0.2">
      <c r="A1002" s="209">
        <v>415200</v>
      </c>
      <c r="B1002" s="210" t="s">
        <v>316</v>
      </c>
      <c r="C1002" s="231">
        <v>10000</v>
      </c>
      <c r="D1002" s="220">
        <v>7900</v>
      </c>
      <c r="E1002" s="220">
        <v>0</v>
      </c>
      <c r="F1002" s="221">
        <f t="shared" si="247"/>
        <v>79</v>
      </c>
      <c r="G1002" s="218"/>
      <c r="H1002" s="218"/>
    </row>
    <row r="1003" spans="1:8" s="178" customFormat="1" x14ac:dyDescent="0.2">
      <c r="A1003" s="209">
        <v>415200</v>
      </c>
      <c r="B1003" s="210" t="s">
        <v>141</v>
      </c>
      <c r="C1003" s="231">
        <v>1050000</v>
      </c>
      <c r="D1003" s="220">
        <v>1011000</v>
      </c>
      <c r="E1003" s="220">
        <v>0</v>
      </c>
      <c r="F1003" s="221">
        <f t="shared" si="247"/>
        <v>96.285714285714292</v>
      </c>
      <c r="G1003" s="218"/>
      <c r="H1003" s="218"/>
    </row>
    <row r="1004" spans="1:8" s="234" customFormat="1" x14ac:dyDescent="0.2">
      <c r="A1004" s="224">
        <v>480000</v>
      </c>
      <c r="B1004" s="222" t="s">
        <v>202</v>
      </c>
      <c r="C1004" s="233">
        <f>C1005+C1009</f>
        <v>5735600</v>
      </c>
      <c r="D1004" s="233">
        <f>D1005+D1009</f>
        <v>5695800</v>
      </c>
      <c r="E1004" s="233">
        <f>E1005+E1009</f>
        <v>0</v>
      </c>
      <c r="F1004" s="217">
        <f t="shared" si="247"/>
        <v>99.306088290675774</v>
      </c>
      <c r="G1004" s="218"/>
      <c r="H1004" s="218"/>
    </row>
    <row r="1005" spans="1:8" s="234" customFormat="1" x14ac:dyDescent="0.2">
      <c r="A1005" s="224">
        <v>487000</v>
      </c>
      <c r="B1005" s="222" t="s">
        <v>25</v>
      </c>
      <c r="C1005" s="233">
        <f>SUM(C1006:C1008)</f>
        <v>1216000</v>
      </c>
      <c r="D1005" s="233">
        <f>SUM(D1006:D1008)</f>
        <v>1135999.9999999998</v>
      </c>
      <c r="E1005" s="233">
        <f>SUM(E1006:E1008)</f>
        <v>0</v>
      </c>
      <c r="F1005" s="217">
        <f t="shared" si="247"/>
        <v>93.421052631578931</v>
      </c>
      <c r="G1005" s="218"/>
      <c r="H1005" s="218"/>
    </row>
    <row r="1006" spans="1:8" s="178" customFormat="1" x14ac:dyDescent="0.2">
      <c r="A1006" s="239">
        <v>487300</v>
      </c>
      <c r="B1006" s="210" t="s">
        <v>660</v>
      </c>
      <c r="C1006" s="231">
        <v>900000</v>
      </c>
      <c r="D1006" s="220">
        <v>820000</v>
      </c>
      <c r="E1006" s="220">
        <v>0</v>
      </c>
      <c r="F1006" s="221">
        <f t="shared" si="247"/>
        <v>91.111111111111114</v>
      </c>
      <c r="G1006" s="218"/>
      <c r="H1006" s="218"/>
    </row>
    <row r="1007" spans="1:8" s="178" customFormat="1" x14ac:dyDescent="0.2">
      <c r="A1007" s="209">
        <v>487300</v>
      </c>
      <c r="B1007" s="210" t="s">
        <v>208</v>
      </c>
      <c r="C1007" s="231">
        <v>270000</v>
      </c>
      <c r="D1007" s="220">
        <v>269999.99999999971</v>
      </c>
      <c r="E1007" s="220">
        <v>0</v>
      </c>
      <c r="F1007" s="221">
        <f t="shared" si="247"/>
        <v>99.999999999999886</v>
      </c>
      <c r="G1007" s="218"/>
      <c r="H1007" s="218"/>
    </row>
    <row r="1008" spans="1:8" s="178" customFormat="1" x14ac:dyDescent="0.2">
      <c r="A1008" s="209">
        <v>487300</v>
      </c>
      <c r="B1008" s="210" t="s">
        <v>209</v>
      </c>
      <c r="C1008" s="231">
        <v>46000</v>
      </c>
      <c r="D1008" s="220">
        <v>46000</v>
      </c>
      <c r="E1008" s="220">
        <v>0</v>
      </c>
      <c r="F1008" s="221">
        <f t="shared" si="247"/>
        <v>100</v>
      </c>
      <c r="G1008" s="218"/>
      <c r="H1008" s="218"/>
    </row>
    <row r="1009" spans="1:8" s="234" customFormat="1" x14ac:dyDescent="0.2">
      <c r="A1009" s="224">
        <v>488000</v>
      </c>
      <c r="B1009" s="222" t="s">
        <v>31</v>
      </c>
      <c r="C1009" s="233">
        <f>SUM(C1010:C1013)</f>
        <v>4519600</v>
      </c>
      <c r="D1009" s="233">
        <f>SUM(D1010:D1013)</f>
        <v>4559800</v>
      </c>
      <c r="E1009" s="233">
        <f>SUM(E1010:E1013)</f>
        <v>0</v>
      </c>
      <c r="F1009" s="217">
        <f t="shared" si="247"/>
        <v>100.88945924418088</v>
      </c>
      <c r="G1009" s="218"/>
      <c r="H1009" s="218"/>
    </row>
    <row r="1010" spans="1:8" s="178" customFormat="1" x14ac:dyDescent="0.2">
      <c r="A1010" s="209">
        <v>488100</v>
      </c>
      <c r="B1010" s="210" t="s">
        <v>31</v>
      </c>
      <c r="C1010" s="231">
        <v>280000</v>
      </c>
      <c r="D1010" s="220">
        <v>282000.00000000035</v>
      </c>
      <c r="E1010" s="220">
        <v>0</v>
      </c>
      <c r="F1010" s="221">
        <f t="shared" si="247"/>
        <v>100.71428571428585</v>
      </c>
      <c r="G1010" s="218"/>
      <c r="H1010" s="218"/>
    </row>
    <row r="1011" spans="1:8" s="178" customFormat="1" x14ac:dyDescent="0.2">
      <c r="A1011" s="209">
        <v>488100</v>
      </c>
      <c r="B1011" s="210" t="s">
        <v>646</v>
      </c>
      <c r="C1011" s="231">
        <v>100000</v>
      </c>
      <c r="D1011" s="220">
        <v>100000.00000000001</v>
      </c>
      <c r="E1011" s="220">
        <v>0</v>
      </c>
      <c r="F1011" s="221">
        <f t="shared" si="247"/>
        <v>100.00000000000003</v>
      </c>
      <c r="G1011" s="218"/>
      <c r="H1011" s="218"/>
    </row>
    <row r="1012" spans="1:8" s="178" customFormat="1" x14ac:dyDescent="0.2">
      <c r="A1012" s="209">
        <v>488100</v>
      </c>
      <c r="B1012" s="210" t="s">
        <v>232</v>
      </c>
      <c r="C1012" s="231">
        <v>1500000</v>
      </c>
      <c r="D1012" s="220">
        <v>1538200</v>
      </c>
      <c r="E1012" s="220">
        <v>0</v>
      </c>
      <c r="F1012" s="221">
        <f t="shared" si="247"/>
        <v>102.54666666666668</v>
      </c>
      <c r="G1012" s="218"/>
      <c r="H1012" s="218"/>
    </row>
    <row r="1013" spans="1:8" s="178" customFormat="1" x14ac:dyDescent="0.2">
      <c r="A1013" s="239">
        <v>488100</v>
      </c>
      <c r="B1013" s="210" t="s">
        <v>723</v>
      </c>
      <c r="C1013" s="231">
        <v>2639600</v>
      </c>
      <c r="D1013" s="220">
        <v>2639600</v>
      </c>
      <c r="E1013" s="220">
        <v>0</v>
      </c>
      <c r="F1013" s="221">
        <f t="shared" si="247"/>
        <v>100</v>
      </c>
      <c r="G1013" s="218"/>
      <c r="H1013" s="218"/>
    </row>
    <row r="1014" spans="1:8" s="178" customFormat="1" x14ac:dyDescent="0.2">
      <c r="A1014" s="224">
        <v>510000</v>
      </c>
      <c r="B1014" s="222" t="s">
        <v>245</v>
      </c>
      <c r="C1014" s="233">
        <f>C1015+C1020+C1018</f>
        <v>3695000</v>
      </c>
      <c r="D1014" s="233">
        <f t="shared" ref="D1014" si="249">D1015+D1020+D1018</f>
        <v>5258600</v>
      </c>
      <c r="E1014" s="233">
        <f>E1015+E1020+E1018</f>
        <v>0</v>
      </c>
      <c r="F1014" s="217">
        <f t="shared" si="247"/>
        <v>142.31664411366711</v>
      </c>
      <c r="G1014" s="218"/>
      <c r="H1014" s="218"/>
    </row>
    <row r="1015" spans="1:8" s="178" customFormat="1" x14ac:dyDescent="0.2">
      <c r="A1015" s="224">
        <v>511000</v>
      </c>
      <c r="B1015" s="222" t="s">
        <v>246</v>
      </c>
      <c r="C1015" s="233">
        <f>SUM(C1016:C1017)</f>
        <v>2233800</v>
      </c>
      <c r="D1015" s="233">
        <f t="shared" ref="D1015" si="250">SUM(D1016:D1017)</f>
        <v>4753200</v>
      </c>
      <c r="E1015" s="233">
        <f>SUM(E1016:E1017)</f>
        <v>0</v>
      </c>
      <c r="F1015" s="217">
        <f t="shared" si="247"/>
        <v>212.78538812785391</v>
      </c>
      <c r="G1015" s="218"/>
      <c r="H1015" s="218"/>
    </row>
    <row r="1016" spans="1:8" s="178" customFormat="1" x14ac:dyDescent="0.2">
      <c r="A1016" s="209">
        <v>511300</v>
      </c>
      <c r="B1016" s="210" t="s">
        <v>249</v>
      </c>
      <c r="C1016" s="231">
        <v>2233800</v>
      </c>
      <c r="D1016" s="220">
        <v>3154000</v>
      </c>
      <c r="E1016" s="220">
        <v>0</v>
      </c>
      <c r="F1016" s="221">
        <f t="shared" si="247"/>
        <v>141.19437729429671</v>
      </c>
      <c r="G1016" s="218"/>
      <c r="H1016" s="218"/>
    </row>
    <row r="1017" spans="1:8" s="178" customFormat="1" x14ac:dyDescent="0.2">
      <c r="A1017" s="209">
        <v>511700</v>
      </c>
      <c r="B1017" s="210" t="s">
        <v>252</v>
      </c>
      <c r="C1017" s="231">
        <v>0</v>
      </c>
      <c r="D1017" s="220">
        <v>1599200</v>
      </c>
      <c r="E1017" s="220">
        <v>0</v>
      </c>
      <c r="F1017" s="217">
        <v>0</v>
      </c>
      <c r="G1017" s="218"/>
      <c r="H1017" s="218"/>
    </row>
    <row r="1018" spans="1:8" s="234" customFormat="1" x14ac:dyDescent="0.2">
      <c r="A1018" s="224">
        <v>513000</v>
      </c>
      <c r="B1018" s="222" t="s">
        <v>253</v>
      </c>
      <c r="C1018" s="216">
        <f>C1019</f>
        <v>1456200</v>
      </c>
      <c r="D1018" s="216">
        <f t="shared" ref="D1018" si="251">D1019</f>
        <v>500000</v>
      </c>
      <c r="E1018" s="216">
        <f t="shared" ref="E1018" si="252">E1019</f>
        <v>0</v>
      </c>
      <c r="F1018" s="217">
        <f>D1018/C1018*100</f>
        <v>34.335942864991068</v>
      </c>
      <c r="G1018" s="218"/>
      <c r="H1018" s="218"/>
    </row>
    <row r="1019" spans="1:8" s="178" customFormat="1" x14ac:dyDescent="0.2">
      <c r="A1019" s="209">
        <v>513700</v>
      </c>
      <c r="B1019" s="210" t="s">
        <v>254</v>
      </c>
      <c r="C1019" s="231">
        <v>1456200</v>
      </c>
      <c r="D1019" s="220">
        <v>500000</v>
      </c>
      <c r="E1019" s="220">
        <v>0</v>
      </c>
      <c r="F1019" s="221">
        <f>D1019/C1019*100</f>
        <v>34.335942864991068</v>
      </c>
      <c r="G1019" s="218"/>
      <c r="H1019" s="218"/>
    </row>
    <row r="1020" spans="1:8" s="178" customFormat="1" x14ac:dyDescent="0.2">
      <c r="A1020" s="224">
        <v>516000</v>
      </c>
      <c r="B1020" s="222" t="s">
        <v>257</v>
      </c>
      <c r="C1020" s="233">
        <f>SUM(C1021)</f>
        <v>5000</v>
      </c>
      <c r="D1020" s="233">
        <f t="shared" ref="D1020" si="253">SUM(D1021)</f>
        <v>5400</v>
      </c>
      <c r="E1020" s="233">
        <f t="shared" ref="E1020" si="254">SUM(E1021)</f>
        <v>0</v>
      </c>
      <c r="F1020" s="217">
        <f>D1020/C1020*100</f>
        <v>108</v>
      </c>
      <c r="G1020" s="218"/>
      <c r="H1020" s="218"/>
    </row>
    <row r="1021" spans="1:8" s="178" customFormat="1" x14ac:dyDescent="0.2">
      <c r="A1021" s="209">
        <v>516100</v>
      </c>
      <c r="B1021" s="210" t="s">
        <v>257</v>
      </c>
      <c r="C1021" s="231">
        <v>5000</v>
      </c>
      <c r="D1021" s="220">
        <v>5400</v>
      </c>
      <c r="E1021" s="220">
        <v>0</v>
      </c>
      <c r="F1021" s="221">
        <f>D1021/C1021*100</f>
        <v>108</v>
      </c>
      <c r="G1021" s="218"/>
      <c r="H1021" s="218"/>
    </row>
    <row r="1022" spans="1:8" s="234" customFormat="1" x14ac:dyDescent="0.2">
      <c r="A1022" s="224">
        <v>610000</v>
      </c>
      <c r="B1022" s="222" t="s">
        <v>262</v>
      </c>
      <c r="C1022" s="233">
        <f>C1023</f>
        <v>0</v>
      </c>
      <c r="D1022" s="233">
        <f t="shared" ref="D1022:D1023" si="255">D1023</f>
        <v>2000</v>
      </c>
      <c r="E1022" s="233">
        <f t="shared" ref="E1022:E1023" si="256">E1023</f>
        <v>0</v>
      </c>
      <c r="F1022" s="217">
        <v>0</v>
      </c>
      <c r="G1022" s="218"/>
      <c r="H1022" s="218"/>
    </row>
    <row r="1023" spans="1:8" s="234" customFormat="1" x14ac:dyDescent="0.2">
      <c r="A1023" s="224">
        <v>611000</v>
      </c>
      <c r="B1023" s="222" t="s">
        <v>263</v>
      </c>
      <c r="C1023" s="233">
        <f>C1024</f>
        <v>0</v>
      </c>
      <c r="D1023" s="233">
        <f t="shared" si="255"/>
        <v>2000</v>
      </c>
      <c r="E1023" s="233">
        <f t="shared" si="256"/>
        <v>0</v>
      </c>
      <c r="F1023" s="217">
        <v>0</v>
      </c>
      <c r="G1023" s="218"/>
      <c r="H1023" s="218"/>
    </row>
    <row r="1024" spans="1:8" s="178" customFormat="1" x14ac:dyDescent="0.2">
      <c r="A1024" s="209">
        <v>611200</v>
      </c>
      <c r="B1024" s="210" t="s">
        <v>264</v>
      </c>
      <c r="C1024" s="231">
        <v>0</v>
      </c>
      <c r="D1024" s="220">
        <v>2000</v>
      </c>
      <c r="E1024" s="220">
        <v>0</v>
      </c>
      <c r="F1024" s="217">
        <v>0</v>
      </c>
      <c r="G1024" s="218"/>
      <c r="H1024" s="218"/>
    </row>
    <row r="1025" spans="1:8" s="234" customFormat="1" x14ac:dyDescent="0.2">
      <c r="A1025" s="224">
        <v>630000</v>
      </c>
      <c r="B1025" s="222" t="s">
        <v>277</v>
      </c>
      <c r="C1025" s="233">
        <f>0+C1026</f>
        <v>120000</v>
      </c>
      <c r="D1025" s="233">
        <f>0+D1026</f>
        <v>250500</v>
      </c>
      <c r="E1025" s="233">
        <f>0+E1026</f>
        <v>0</v>
      </c>
      <c r="F1025" s="217">
        <f>D1025/C1025*100</f>
        <v>208.75</v>
      </c>
      <c r="G1025" s="218"/>
      <c r="H1025" s="218"/>
    </row>
    <row r="1026" spans="1:8" s="234" customFormat="1" x14ac:dyDescent="0.2">
      <c r="A1026" s="224">
        <v>638000</v>
      </c>
      <c r="B1026" s="222" t="s">
        <v>284</v>
      </c>
      <c r="C1026" s="233">
        <f>C1027</f>
        <v>120000</v>
      </c>
      <c r="D1026" s="233">
        <f t="shared" ref="D1026" si="257">D1027</f>
        <v>250500</v>
      </c>
      <c r="E1026" s="233">
        <f t="shared" ref="E1026" si="258">E1027</f>
        <v>0</v>
      </c>
      <c r="F1026" s="217">
        <f>D1026/C1026*100</f>
        <v>208.75</v>
      </c>
      <c r="G1026" s="218"/>
      <c r="H1026" s="218"/>
    </row>
    <row r="1027" spans="1:8" s="178" customFormat="1" x14ac:dyDescent="0.2">
      <c r="A1027" s="209">
        <v>638100</v>
      </c>
      <c r="B1027" s="210" t="s">
        <v>285</v>
      </c>
      <c r="C1027" s="231">
        <v>120000</v>
      </c>
      <c r="D1027" s="220">
        <v>250500</v>
      </c>
      <c r="E1027" s="220">
        <v>0</v>
      </c>
      <c r="F1027" s="221">
        <f>D1027/C1027*100</f>
        <v>208.75</v>
      </c>
      <c r="G1027" s="218"/>
      <c r="H1027" s="218"/>
    </row>
    <row r="1028" spans="1:8" s="178" customFormat="1" x14ac:dyDescent="0.2">
      <c r="A1028" s="241"/>
      <c r="B1028" s="227" t="s">
        <v>294</v>
      </c>
      <c r="C1028" s="238">
        <f>C974+C1004+C1014+C1025+C1022</f>
        <v>18900900</v>
      </c>
      <c r="D1028" s="238">
        <f>D974+D1004+D1014+D1025+D1022</f>
        <v>19858300</v>
      </c>
      <c r="E1028" s="238">
        <f>E974+E1004+E1014+E1025+E1022</f>
        <v>0</v>
      </c>
      <c r="F1028" s="229">
        <f>D1028/C1028*100</f>
        <v>105.06536725764381</v>
      </c>
      <c r="G1028" s="218"/>
      <c r="H1028" s="218"/>
    </row>
    <row r="1029" spans="1:8" s="178" customFormat="1" x14ac:dyDescent="0.2">
      <c r="A1029" s="242"/>
      <c r="B1029" s="202"/>
      <c r="C1029" s="231"/>
      <c r="D1029" s="231"/>
      <c r="E1029" s="231"/>
      <c r="F1029" s="232"/>
      <c r="G1029" s="218"/>
      <c r="H1029" s="218"/>
    </row>
    <row r="1030" spans="1:8" s="178" customFormat="1" x14ac:dyDescent="0.2">
      <c r="A1030" s="205"/>
      <c r="B1030" s="202"/>
      <c r="C1030" s="231"/>
      <c r="D1030" s="231"/>
      <c r="E1030" s="231"/>
      <c r="F1030" s="232"/>
      <c r="G1030" s="218"/>
      <c r="H1030" s="218"/>
    </row>
    <row r="1031" spans="1:8" s="178" customFormat="1" x14ac:dyDescent="0.2">
      <c r="A1031" s="209" t="s">
        <v>347</v>
      </c>
      <c r="B1031" s="222"/>
      <c r="C1031" s="231"/>
      <c r="D1031" s="231"/>
      <c r="E1031" s="231"/>
      <c r="F1031" s="232"/>
      <c r="G1031" s="218"/>
      <c r="H1031" s="218"/>
    </row>
    <row r="1032" spans="1:8" s="178" customFormat="1" x14ac:dyDescent="0.2">
      <c r="A1032" s="209" t="s">
        <v>345</v>
      </c>
      <c r="B1032" s="222"/>
      <c r="C1032" s="231"/>
      <c r="D1032" s="231"/>
      <c r="E1032" s="231"/>
      <c r="F1032" s="232"/>
      <c r="G1032" s="218"/>
      <c r="H1032" s="218"/>
    </row>
    <row r="1033" spans="1:8" s="178" customFormat="1" x14ac:dyDescent="0.2">
      <c r="A1033" s="209" t="s">
        <v>325</v>
      </c>
      <c r="B1033" s="222"/>
      <c r="C1033" s="231"/>
      <c r="D1033" s="231"/>
      <c r="E1033" s="231"/>
      <c r="F1033" s="232"/>
      <c r="G1033" s="218"/>
      <c r="H1033" s="218"/>
    </row>
    <row r="1034" spans="1:8" s="178" customFormat="1" x14ac:dyDescent="0.2">
      <c r="A1034" s="209" t="s">
        <v>348</v>
      </c>
      <c r="B1034" s="222"/>
      <c r="C1034" s="231"/>
      <c r="D1034" s="231"/>
      <c r="E1034" s="231"/>
      <c r="F1034" s="232"/>
      <c r="G1034" s="218"/>
      <c r="H1034" s="218"/>
    </row>
    <row r="1035" spans="1:8" s="178" customFormat="1" x14ac:dyDescent="0.2">
      <c r="A1035" s="209"/>
      <c r="B1035" s="211"/>
      <c r="C1035" s="212"/>
      <c r="D1035" s="212"/>
      <c r="E1035" s="212"/>
      <c r="F1035" s="213"/>
      <c r="G1035" s="218"/>
      <c r="H1035" s="218"/>
    </row>
    <row r="1036" spans="1:8" s="178" customFormat="1" x14ac:dyDescent="0.2">
      <c r="A1036" s="224">
        <v>410000</v>
      </c>
      <c r="B1036" s="215" t="s">
        <v>44</v>
      </c>
      <c r="C1036" s="233">
        <f>C1037+C1042+C1055</f>
        <v>332902800</v>
      </c>
      <c r="D1036" s="233">
        <f>D1037+D1042+D1055</f>
        <v>329950000.00000036</v>
      </c>
      <c r="E1036" s="233">
        <f>E1037+E1042+E1055</f>
        <v>1567000</v>
      </c>
      <c r="F1036" s="217">
        <f t="shared" ref="F1036:F1061" si="259">D1036/C1036*100</f>
        <v>99.113014369359576</v>
      </c>
      <c r="G1036" s="218"/>
      <c r="H1036" s="218"/>
    </row>
    <row r="1037" spans="1:8" s="178" customFormat="1" x14ac:dyDescent="0.2">
      <c r="A1037" s="224">
        <v>411000</v>
      </c>
      <c r="B1037" s="215" t="s">
        <v>45</v>
      </c>
      <c r="C1037" s="233">
        <f>SUM(C1038:C1041)</f>
        <v>305832800</v>
      </c>
      <c r="D1037" s="233">
        <f t="shared" ref="D1037" si="260">SUM(D1038:D1041)</f>
        <v>301760000.00000036</v>
      </c>
      <c r="E1037" s="233">
        <f>SUM(E1038:E1041)</f>
        <v>120000</v>
      </c>
      <c r="F1037" s="217">
        <f t="shared" si="259"/>
        <v>98.668291955604616</v>
      </c>
      <c r="G1037" s="218"/>
      <c r="H1037" s="218"/>
    </row>
    <row r="1038" spans="1:8" s="178" customFormat="1" x14ac:dyDescent="0.2">
      <c r="A1038" s="209">
        <v>411100</v>
      </c>
      <c r="B1038" s="210" t="s">
        <v>46</v>
      </c>
      <c r="C1038" s="231">
        <f>266600000+13903600+8339200</f>
        <v>288842800</v>
      </c>
      <c r="D1038" s="220">
        <v>283500000.00000036</v>
      </c>
      <c r="E1038" s="231">
        <v>88000</v>
      </c>
      <c r="F1038" s="221">
        <f t="shared" si="259"/>
        <v>98.150274128349523</v>
      </c>
      <c r="G1038" s="218"/>
      <c r="H1038" s="218"/>
    </row>
    <row r="1039" spans="1:8" s="178" customFormat="1" ht="46.5" x14ac:dyDescent="0.2">
      <c r="A1039" s="209">
        <v>411200</v>
      </c>
      <c r="B1039" s="210" t="s">
        <v>47</v>
      </c>
      <c r="C1039" s="231">
        <v>9150000</v>
      </c>
      <c r="D1039" s="220">
        <v>9950000</v>
      </c>
      <c r="E1039" s="231">
        <v>32000</v>
      </c>
      <c r="F1039" s="221">
        <f t="shared" si="259"/>
        <v>108.74316939890711</v>
      </c>
      <c r="G1039" s="218"/>
      <c r="H1039" s="218"/>
    </row>
    <row r="1040" spans="1:8" s="178" customFormat="1" ht="46.5" x14ac:dyDescent="0.2">
      <c r="A1040" s="209">
        <v>411300</v>
      </c>
      <c r="B1040" s="210" t="s">
        <v>48</v>
      </c>
      <c r="C1040" s="231">
        <v>6090000</v>
      </c>
      <c r="D1040" s="220">
        <v>6090000</v>
      </c>
      <c r="E1040" s="231">
        <v>0</v>
      </c>
      <c r="F1040" s="221">
        <f t="shared" si="259"/>
        <v>100</v>
      </c>
      <c r="G1040" s="218"/>
      <c r="H1040" s="218"/>
    </row>
    <row r="1041" spans="1:8" s="178" customFormat="1" x14ac:dyDescent="0.2">
      <c r="A1041" s="209">
        <v>411400</v>
      </c>
      <c r="B1041" s="210" t="s">
        <v>49</v>
      </c>
      <c r="C1041" s="231">
        <v>1750000</v>
      </c>
      <c r="D1041" s="220">
        <v>2220000</v>
      </c>
      <c r="E1041" s="231">
        <v>0</v>
      </c>
      <c r="F1041" s="221">
        <f t="shared" si="259"/>
        <v>126.85714285714285</v>
      </c>
      <c r="G1041" s="218"/>
      <c r="H1041" s="218"/>
    </row>
    <row r="1042" spans="1:8" s="178" customFormat="1" x14ac:dyDescent="0.2">
      <c r="A1042" s="224">
        <v>412000</v>
      </c>
      <c r="B1042" s="222" t="s">
        <v>50</v>
      </c>
      <c r="C1042" s="233">
        <f>SUM(C1043:C1054)</f>
        <v>22300000</v>
      </c>
      <c r="D1042" s="233">
        <f>SUM(D1043:D1054)</f>
        <v>23419999.999999996</v>
      </c>
      <c r="E1042" s="233">
        <f>SUM(E1043:E1054)</f>
        <v>1447000</v>
      </c>
      <c r="F1042" s="217">
        <f t="shared" si="259"/>
        <v>105.02242152466366</v>
      </c>
      <c r="G1042" s="218"/>
      <c r="H1042" s="218"/>
    </row>
    <row r="1043" spans="1:8" s="178" customFormat="1" x14ac:dyDescent="0.2">
      <c r="A1043" s="209">
        <v>412100</v>
      </c>
      <c r="B1043" s="210" t="s">
        <v>51</v>
      </c>
      <c r="C1043" s="231">
        <v>6000</v>
      </c>
      <c r="D1043" s="220">
        <v>6000</v>
      </c>
      <c r="E1043" s="231">
        <v>7000</v>
      </c>
      <c r="F1043" s="221">
        <f t="shared" si="259"/>
        <v>100</v>
      </c>
      <c r="G1043" s="218"/>
      <c r="H1043" s="218"/>
    </row>
    <row r="1044" spans="1:8" s="178" customFormat="1" ht="46.5" x14ac:dyDescent="0.2">
      <c r="A1044" s="209">
        <v>412200</v>
      </c>
      <c r="B1044" s="210" t="s">
        <v>52</v>
      </c>
      <c r="C1044" s="231">
        <v>9230000</v>
      </c>
      <c r="D1044" s="220">
        <v>8230000</v>
      </c>
      <c r="E1044" s="231">
        <v>220000</v>
      </c>
      <c r="F1044" s="221">
        <f t="shared" si="259"/>
        <v>89.165763813651139</v>
      </c>
      <c r="G1044" s="218"/>
      <c r="H1044" s="218"/>
    </row>
    <row r="1045" spans="1:8" s="178" customFormat="1" x14ac:dyDescent="0.2">
      <c r="A1045" s="209">
        <v>412300</v>
      </c>
      <c r="B1045" s="210" t="s">
        <v>53</v>
      </c>
      <c r="C1045" s="231">
        <v>1100000</v>
      </c>
      <c r="D1045" s="220">
        <v>1400000</v>
      </c>
      <c r="E1045" s="231">
        <v>120000</v>
      </c>
      <c r="F1045" s="221">
        <f t="shared" si="259"/>
        <v>127.27272727272727</v>
      </c>
      <c r="G1045" s="218"/>
      <c r="H1045" s="218"/>
    </row>
    <row r="1046" spans="1:8" s="178" customFormat="1" x14ac:dyDescent="0.2">
      <c r="A1046" s="209">
        <v>412300</v>
      </c>
      <c r="B1046" s="210" t="s">
        <v>54</v>
      </c>
      <c r="C1046" s="231">
        <v>5720000</v>
      </c>
      <c r="D1046" s="220">
        <v>5720000</v>
      </c>
      <c r="E1046" s="231">
        <v>0</v>
      </c>
      <c r="F1046" s="221">
        <f t="shared" si="259"/>
        <v>100</v>
      </c>
      <c r="G1046" s="218"/>
      <c r="H1046" s="218"/>
    </row>
    <row r="1047" spans="1:8" s="178" customFormat="1" x14ac:dyDescent="0.2">
      <c r="A1047" s="209">
        <v>412400</v>
      </c>
      <c r="B1047" s="210" t="s">
        <v>55</v>
      </c>
      <c r="C1047" s="231">
        <v>430000</v>
      </c>
      <c r="D1047" s="220">
        <v>579999.99999999953</v>
      </c>
      <c r="E1047" s="231">
        <v>220000</v>
      </c>
      <c r="F1047" s="221">
        <f t="shared" si="259"/>
        <v>134.88372093023244</v>
      </c>
      <c r="G1047" s="218"/>
      <c r="H1047" s="218"/>
    </row>
    <row r="1048" spans="1:8" s="178" customFormat="1" x14ac:dyDescent="0.2">
      <c r="A1048" s="209">
        <v>412500</v>
      </c>
      <c r="B1048" s="210" t="s">
        <v>57</v>
      </c>
      <c r="C1048" s="231">
        <v>600000</v>
      </c>
      <c r="D1048" s="220">
        <v>830000.00000000047</v>
      </c>
      <c r="E1048" s="231">
        <v>300000</v>
      </c>
      <c r="F1048" s="221">
        <f t="shared" si="259"/>
        <v>138.33333333333343</v>
      </c>
      <c r="G1048" s="218"/>
      <c r="H1048" s="218"/>
    </row>
    <row r="1049" spans="1:8" s="178" customFormat="1" x14ac:dyDescent="0.2">
      <c r="A1049" s="209">
        <v>412600</v>
      </c>
      <c r="B1049" s="210" t="s">
        <v>58</v>
      </c>
      <c r="C1049" s="231">
        <v>250000</v>
      </c>
      <c r="D1049" s="220">
        <v>350000.00000000012</v>
      </c>
      <c r="E1049" s="231">
        <v>70000</v>
      </c>
      <c r="F1049" s="221">
        <f t="shared" si="259"/>
        <v>140.00000000000003</v>
      </c>
      <c r="G1049" s="218"/>
      <c r="H1049" s="218"/>
    </row>
    <row r="1050" spans="1:8" s="178" customFormat="1" x14ac:dyDescent="0.2">
      <c r="A1050" s="209">
        <v>412700</v>
      </c>
      <c r="B1050" s="210" t="s">
        <v>60</v>
      </c>
      <c r="C1050" s="231">
        <v>620000</v>
      </c>
      <c r="D1050" s="220">
        <v>740000</v>
      </c>
      <c r="E1050" s="231">
        <v>110000</v>
      </c>
      <c r="F1050" s="221">
        <f t="shared" si="259"/>
        <v>119.35483870967742</v>
      </c>
      <c r="G1050" s="218"/>
      <c r="H1050" s="218"/>
    </row>
    <row r="1051" spans="1:8" s="178" customFormat="1" x14ac:dyDescent="0.2">
      <c r="A1051" s="209">
        <v>412900</v>
      </c>
      <c r="B1051" s="223" t="s">
        <v>75</v>
      </c>
      <c r="C1051" s="231">
        <v>3700000</v>
      </c>
      <c r="D1051" s="220">
        <v>4744999.9999999963</v>
      </c>
      <c r="E1051" s="231">
        <v>0</v>
      </c>
      <c r="F1051" s="221">
        <f t="shared" si="259"/>
        <v>128.24324324324314</v>
      </c>
      <c r="G1051" s="218"/>
      <c r="H1051" s="218"/>
    </row>
    <row r="1052" spans="1:8" s="178" customFormat="1" ht="46.5" x14ac:dyDescent="0.2">
      <c r="A1052" s="209">
        <v>412900</v>
      </c>
      <c r="B1052" s="223" t="s">
        <v>77</v>
      </c>
      <c r="C1052" s="231">
        <v>25000</v>
      </c>
      <c r="D1052" s="220">
        <v>50000</v>
      </c>
      <c r="E1052" s="231">
        <v>0</v>
      </c>
      <c r="F1052" s="221">
        <f t="shared" si="259"/>
        <v>200</v>
      </c>
      <c r="G1052" s="218"/>
      <c r="H1052" s="218"/>
    </row>
    <row r="1053" spans="1:8" s="178" customFormat="1" x14ac:dyDescent="0.2">
      <c r="A1053" s="209">
        <v>412900</v>
      </c>
      <c r="B1053" s="210" t="s">
        <v>78</v>
      </c>
      <c r="C1053" s="231">
        <v>550000</v>
      </c>
      <c r="D1053" s="220">
        <v>600000</v>
      </c>
      <c r="E1053" s="231">
        <v>0</v>
      </c>
      <c r="F1053" s="221">
        <f t="shared" si="259"/>
        <v>109.09090909090908</v>
      </c>
      <c r="G1053" s="218"/>
      <c r="H1053" s="218"/>
    </row>
    <row r="1054" spans="1:8" s="178" customFormat="1" x14ac:dyDescent="0.2">
      <c r="A1054" s="209">
        <v>412900</v>
      </c>
      <c r="B1054" s="210" t="s">
        <v>80</v>
      </c>
      <c r="C1054" s="231">
        <v>69000</v>
      </c>
      <c r="D1054" s="220">
        <v>169000</v>
      </c>
      <c r="E1054" s="231">
        <v>400000</v>
      </c>
      <c r="F1054" s="221">
        <f t="shared" si="259"/>
        <v>244.92753623188409</v>
      </c>
      <c r="G1054" s="218"/>
      <c r="H1054" s="218"/>
    </row>
    <row r="1055" spans="1:8" s="234" customFormat="1" x14ac:dyDescent="0.2">
      <c r="A1055" s="224">
        <v>416000</v>
      </c>
      <c r="B1055" s="222" t="s">
        <v>169</v>
      </c>
      <c r="C1055" s="233">
        <f>SUM(C1056:C1056)</f>
        <v>4770000</v>
      </c>
      <c r="D1055" s="233">
        <f>SUM(D1056:D1056)</f>
        <v>4770000</v>
      </c>
      <c r="E1055" s="233">
        <f>SUM(E1056:E1056)</f>
        <v>0</v>
      </c>
      <c r="F1055" s="217">
        <f t="shared" si="259"/>
        <v>100</v>
      </c>
      <c r="G1055" s="218"/>
      <c r="H1055" s="218"/>
    </row>
    <row r="1056" spans="1:8" s="178" customFormat="1" x14ac:dyDescent="0.2">
      <c r="A1056" s="209">
        <v>416300</v>
      </c>
      <c r="B1056" s="210" t="s">
        <v>192</v>
      </c>
      <c r="C1056" s="231">
        <v>4770000</v>
      </c>
      <c r="D1056" s="220">
        <v>4770000</v>
      </c>
      <c r="E1056" s="231">
        <v>0</v>
      </c>
      <c r="F1056" s="221">
        <f t="shared" si="259"/>
        <v>100</v>
      </c>
      <c r="G1056" s="218"/>
      <c r="H1056" s="218"/>
    </row>
    <row r="1057" spans="1:8" s="178" customFormat="1" x14ac:dyDescent="0.2">
      <c r="A1057" s="224">
        <v>510000</v>
      </c>
      <c r="B1057" s="222" t="s">
        <v>245</v>
      </c>
      <c r="C1057" s="233">
        <f>C1058+C1063</f>
        <v>450000</v>
      </c>
      <c r="D1057" s="233">
        <f t="shared" ref="D1057" si="261">D1058+D1063</f>
        <v>506000</v>
      </c>
      <c r="E1057" s="233">
        <f>E1058+E1063</f>
        <v>533000</v>
      </c>
      <c r="F1057" s="217">
        <f t="shared" si="259"/>
        <v>112.44444444444443</v>
      </c>
      <c r="G1057" s="218"/>
      <c r="H1057" s="218"/>
    </row>
    <row r="1058" spans="1:8" s="178" customFormat="1" x14ac:dyDescent="0.2">
      <c r="A1058" s="224">
        <v>511000</v>
      </c>
      <c r="B1058" s="222" t="s">
        <v>246</v>
      </c>
      <c r="C1058" s="233">
        <f>SUM(C1059:C1062)</f>
        <v>450000</v>
      </c>
      <c r="D1058" s="233">
        <f t="shared" ref="D1058" si="262">SUM(D1059:D1062)</f>
        <v>506000</v>
      </c>
      <c r="E1058" s="233">
        <f>SUM(E1059:E1062)</f>
        <v>518000</v>
      </c>
      <c r="F1058" s="217">
        <f t="shared" si="259"/>
        <v>112.44444444444443</v>
      </c>
      <c r="G1058" s="218"/>
      <c r="H1058" s="218"/>
    </row>
    <row r="1059" spans="1:8" s="178" customFormat="1" x14ac:dyDescent="0.2">
      <c r="A1059" s="239">
        <v>511100</v>
      </c>
      <c r="B1059" s="210" t="s">
        <v>247</v>
      </c>
      <c r="C1059" s="231">
        <v>100000</v>
      </c>
      <c r="D1059" s="220">
        <v>0</v>
      </c>
      <c r="E1059" s="231">
        <v>23000</v>
      </c>
      <c r="F1059" s="221">
        <f t="shared" si="259"/>
        <v>0</v>
      </c>
      <c r="G1059" s="218"/>
      <c r="H1059" s="218"/>
    </row>
    <row r="1060" spans="1:8" s="178" customFormat="1" ht="46.5" x14ac:dyDescent="0.2">
      <c r="A1060" s="239">
        <v>511200</v>
      </c>
      <c r="B1060" s="210" t="s">
        <v>248</v>
      </c>
      <c r="C1060" s="231">
        <v>200000</v>
      </c>
      <c r="D1060" s="220">
        <v>121000</v>
      </c>
      <c r="E1060" s="231">
        <v>120000</v>
      </c>
      <c r="F1060" s="221">
        <f t="shared" si="259"/>
        <v>60.5</v>
      </c>
      <c r="G1060" s="218"/>
      <c r="H1060" s="218"/>
    </row>
    <row r="1061" spans="1:8" s="178" customFormat="1" x14ac:dyDescent="0.2">
      <c r="A1061" s="209">
        <v>511300</v>
      </c>
      <c r="B1061" s="210" t="s">
        <v>249</v>
      </c>
      <c r="C1061" s="231">
        <v>150000</v>
      </c>
      <c r="D1061" s="220">
        <v>385000</v>
      </c>
      <c r="E1061" s="231">
        <v>360000</v>
      </c>
      <c r="F1061" s="221">
        <f t="shared" si="259"/>
        <v>256.66666666666669</v>
      </c>
      <c r="G1061" s="218"/>
      <c r="H1061" s="218"/>
    </row>
    <row r="1062" spans="1:8" s="178" customFormat="1" x14ac:dyDescent="0.2">
      <c r="A1062" s="209">
        <v>511400</v>
      </c>
      <c r="B1062" s="210" t="s">
        <v>250</v>
      </c>
      <c r="C1062" s="231">
        <v>0</v>
      </c>
      <c r="D1062" s="220">
        <v>0</v>
      </c>
      <c r="E1062" s="231">
        <v>15000</v>
      </c>
      <c r="F1062" s="217">
        <v>0</v>
      </c>
      <c r="G1062" s="218"/>
      <c r="H1062" s="218"/>
    </row>
    <row r="1063" spans="1:8" s="234" customFormat="1" x14ac:dyDescent="0.2">
      <c r="A1063" s="224">
        <v>516000</v>
      </c>
      <c r="B1063" s="222" t="s">
        <v>257</v>
      </c>
      <c r="C1063" s="233">
        <f>C1064</f>
        <v>0</v>
      </c>
      <c r="D1063" s="233">
        <f t="shared" ref="D1063" si="263">D1064</f>
        <v>0</v>
      </c>
      <c r="E1063" s="233">
        <f t="shared" ref="E1063" si="264">E1064</f>
        <v>15000</v>
      </c>
      <c r="F1063" s="217">
        <v>0</v>
      </c>
      <c r="G1063" s="218"/>
      <c r="H1063" s="218"/>
    </row>
    <row r="1064" spans="1:8" s="178" customFormat="1" x14ac:dyDescent="0.2">
      <c r="A1064" s="209">
        <v>516100</v>
      </c>
      <c r="B1064" s="210" t="s">
        <v>257</v>
      </c>
      <c r="C1064" s="231">
        <v>0</v>
      </c>
      <c r="D1064" s="220">
        <v>0</v>
      </c>
      <c r="E1064" s="231">
        <v>15000</v>
      </c>
      <c r="F1064" s="217">
        <v>0</v>
      </c>
      <c r="G1064" s="218"/>
      <c r="H1064" s="218"/>
    </row>
    <row r="1065" spans="1:8" s="234" customFormat="1" x14ac:dyDescent="0.2">
      <c r="A1065" s="224">
        <v>630000</v>
      </c>
      <c r="B1065" s="222" t="s">
        <v>277</v>
      </c>
      <c r="C1065" s="233">
        <f>C1066+C1068</f>
        <v>8600000</v>
      </c>
      <c r="D1065" s="233">
        <f t="shared" ref="D1065" si="265">D1066+D1068</f>
        <v>9350000</v>
      </c>
      <c r="E1065" s="233">
        <f>E1066+E1068</f>
        <v>0</v>
      </c>
      <c r="F1065" s="217">
        <f t="shared" ref="F1065:F1070" si="266">D1065/C1065*100</f>
        <v>108.72093023255813</v>
      </c>
      <c r="G1065" s="218"/>
      <c r="H1065" s="218"/>
    </row>
    <row r="1066" spans="1:8" s="234" customFormat="1" x14ac:dyDescent="0.2">
      <c r="A1066" s="224">
        <v>631000</v>
      </c>
      <c r="B1066" s="222" t="s">
        <v>278</v>
      </c>
      <c r="C1066" s="233">
        <f>C1067</f>
        <v>100000</v>
      </c>
      <c r="D1066" s="233">
        <f t="shared" ref="D1066" si="267">D1067</f>
        <v>100000</v>
      </c>
      <c r="E1066" s="233">
        <f t="shared" ref="E1066" si="268">E1067</f>
        <v>0</v>
      </c>
      <c r="F1066" s="217">
        <f t="shared" si="266"/>
        <v>100</v>
      </c>
      <c r="G1066" s="218"/>
      <c r="H1066" s="218"/>
    </row>
    <row r="1067" spans="1:8" s="178" customFormat="1" x14ac:dyDescent="0.2">
      <c r="A1067" s="209">
        <v>631900</v>
      </c>
      <c r="B1067" s="210" t="s">
        <v>281</v>
      </c>
      <c r="C1067" s="231">
        <v>100000</v>
      </c>
      <c r="D1067" s="220">
        <v>100000</v>
      </c>
      <c r="E1067" s="231">
        <v>0</v>
      </c>
      <c r="F1067" s="221">
        <f t="shared" si="266"/>
        <v>100</v>
      </c>
      <c r="G1067" s="218"/>
      <c r="H1067" s="218"/>
    </row>
    <row r="1068" spans="1:8" s="234" customFormat="1" x14ac:dyDescent="0.2">
      <c r="A1068" s="224">
        <v>638000</v>
      </c>
      <c r="B1068" s="222" t="s">
        <v>284</v>
      </c>
      <c r="C1068" s="233">
        <f>C1069</f>
        <v>8500000</v>
      </c>
      <c r="D1068" s="233">
        <f t="shared" ref="D1068" si="269">D1069</f>
        <v>9250000</v>
      </c>
      <c r="E1068" s="233">
        <f t="shared" ref="E1068" si="270">E1069</f>
        <v>0</v>
      </c>
      <c r="F1068" s="217">
        <f t="shared" si="266"/>
        <v>108.8235294117647</v>
      </c>
      <c r="G1068" s="218"/>
      <c r="H1068" s="218"/>
    </row>
    <row r="1069" spans="1:8" s="178" customFormat="1" x14ac:dyDescent="0.2">
      <c r="A1069" s="209">
        <v>638100</v>
      </c>
      <c r="B1069" s="210" t="s">
        <v>285</v>
      </c>
      <c r="C1069" s="231">
        <v>8500000</v>
      </c>
      <c r="D1069" s="220">
        <v>9250000</v>
      </c>
      <c r="E1069" s="231">
        <v>0</v>
      </c>
      <c r="F1069" s="221">
        <f t="shared" si="266"/>
        <v>108.8235294117647</v>
      </c>
      <c r="G1069" s="218"/>
      <c r="H1069" s="218"/>
    </row>
    <row r="1070" spans="1:8" s="178" customFormat="1" x14ac:dyDescent="0.2">
      <c r="A1070" s="237"/>
      <c r="B1070" s="227" t="s">
        <v>294</v>
      </c>
      <c r="C1070" s="238">
        <f>C1036+C1057+C1065+0</f>
        <v>341952800</v>
      </c>
      <c r="D1070" s="238">
        <f>D1036+D1057+D1065+0</f>
        <v>339806000.00000036</v>
      </c>
      <c r="E1070" s="238">
        <f>E1036+E1057+E1065+0</f>
        <v>2100000</v>
      </c>
      <c r="F1070" s="229">
        <f t="shared" si="266"/>
        <v>99.372194057191621</v>
      </c>
      <c r="G1070" s="218"/>
      <c r="H1070" s="218"/>
    </row>
    <row r="1071" spans="1:8" s="178" customFormat="1" x14ac:dyDescent="0.2">
      <c r="A1071" s="190"/>
      <c r="B1071" s="202"/>
      <c r="C1071" s="212"/>
      <c r="D1071" s="212"/>
      <c r="E1071" s="212"/>
      <c r="F1071" s="213"/>
      <c r="G1071" s="218"/>
      <c r="H1071" s="218"/>
    </row>
    <row r="1072" spans="1:8" s="178" customFormat="1" x14ac:dyDescent="0.2">
      <c r="A1072" s="205"/>
      <c r="B1072" s="202"/>
      <c r="C1072" s="231"/>
      <c r="D1072" s="231"/>
      <c r="E1072" s="231"/>
      <c r="F1072" s="232"/>
      <c r="G1072" s="218"/>
      <c r="H1072" s="218"/>
    </row>
    <row r="1073" spans="1:8" s="178" customFormat="1" x14ac:dyDescent="0.2">
      <c r="A1073" s="209" t="s">
        <v>349</v>
      </c>
      <c r="B1073" s="222"/>
      <c r="C1073" s="231"/>
      <c r="D1073" s="231"/>
      <c r="E1073" s="231"/>
      <c r="F1073" s="232"/>
      <c r="G1073" s="218"/>
      <c r="H1073" s="218"/>
    </row>
    <row r="1074" spans="1:8" s="178" customFormat="1" x14ac:dyDescent="0.2">
      <c r="A1074" s="209" t="s">
        <v>345</v>
      </c>
      <c r="B1074" s="222"/>
      <c r="C1074" s="231"/>
      <c r="D1074" s="231"/>
      <c r="E1074" s="231"/>
      <c r="F1074" s="232"/>
      <c r="G1074" s="218"/>
      <c r="H1074" s="218"/>
    </row>
    <row r="1075" spans="1:8" s="178" customFormat="1" x14ac:dyDescent="0.2">
      <c r="A1075" s="209" t="s">
        <v>350</v>
      </c>
      <c r="B1075" s="222"/>
      <c r="C1075" s="231"/>
      <c r="D1075" s="231"/>
      <c r="E1075" s="231"/>
      <c r="F1075" s="232"/>
      <c r="G1075" s="218"/>
      <c r="H1075" s="218"/>
    </row>
    <row r="1076" spans="1:8" s="178" customFormat="1" x14ac:dyDescent="0.2">
      <c r="A1076" s="209" t="s">
        <v>351</v>
      </c>
      <c r="B1076" s="222"/>
      <c r="C1076" s="231"/>
      <c r="D1076" s="231"/>
      <c r="E1076" s="231"/>
      <c r="F1076" s="232"/>
      <c r="G1076" s="218"/>
      <c r="H1076" s="218"/>
    </row>
    <row r="1077" spans="1:8" s="178" customFormat="1" x14ac:dyDescent="0.2">
      <c r="A1077" s="209"/>
      <c r="B1077" s="211"/>
      <c r="C1077" s="212"/>
      <c r="D1077" s="212"/>
      <c r="E1077" s="212"/>
      <c r="F1077" s="213"/>
      <c r="G1077" s="218"/>
      <c r="H1077" s="218"/>
    </row>
    <row r="1078" spans="1:8" s="178" customFormat="1" x14ac:dyDescent="0.2">
      <c r="A1078" s="224">
        <v>410000</v>
      </c>
      <c r="B1078" s="215" t="s">
        <v>44</v>
      </c>
      <c r="C1078" s="233">
        <f>C1079+C1084</f>
        <v>121629600</v>
      </c>
      <c r="D1078" s="233">
        <f t="shared" ref="D1078" si="271">D1079+D1084</f>
        <v>119759999.99999997</v>
      </c>
      <c r="E1078" s="233">
        <f>E1079+E1084</f>
        <v>0</v>
      </c>
      <c r="F1078" s="217">
        <f t="shared" ref="F1078:F1086" si="272">D1078/C1078*100</f>
        <v>98.462874168787835</v>
      </c>
      <c r="G1078" s="218"/>
      <c r="H1078" s="218"/>
    </row>
    <row r="1079" spans="1:8" s="178" customFormat="1" x14ac:dyDescent="0.2">
      <c r="A1079" s="224">
        <v>411000</v>
      </c>
      <c r="B1079" s="215" t="s">
        <v>45</v>
      </c>
      <c r="C1079" s="233">
        <f>SUM(C1080:C1083)</f>
        <v>120479600</v>
      </c>
      <c r="D1079" s="233">
        <f t="shared" ref="D1079" si="273">SUM(D1080:D1083)</f>
        <v>118419999.99999997</v>
      </c>
      <c r="E1079" s="233">
        <f>SUM(E1080:E1083)</f>
        <v>0</v>
      </c>
      <c r="F1079" s="217">
        <f t="shared" si="272"/>
        <v>98.290498972440119</v>
      </c>
      <c r="G1079" s="218"/>
      <c r="H1079" s="218"/>
    </row>
    <row r="1080" spans="1:8" s="178" customFormat="1" x14ac:dyDescent="0.2">
      <c r="A1080" s="209">
        <v>411100</v>
      </c>
      <c r="B1080" s="210" t="s">
        <v>46</v>
      </c>
      <c r="C1080" s="231">
        <f>109000000+5902700+2126900</f>
        <v>117029600</v>
      </c>
      <c r="D1080" s="220">
        <v>114499999.99999997</v>
      </c>
      <c r="E1080" s="220">
        <v>0</v>
      </c>
      <c r="F1080" s="221">
        <f t="shared" si="272"/>
        <v>97.838495560097599</v>
      </c>
      <c r="G1080" s="218"/>
      <c r="H1080" s="218"/>
    </row>
    <row r="1081" spans="1:8" s="178" customFormat="1" ht="46.5" x14ac:dyDescent="0.2">
      <c r="A1081" s="209">
        <v>411200</v>
      </c>
      <c r="B1081" s="210" t="s">
        <v>47</v>
      </c>
      <c r="C1081" s="231">
        <v>800000</v>
      </c>
      <c r="D1081" s="220">
        <v>800000</v>
      </c>
      <c r="E1081" s="220">
        <v>0</v>
      </c>
      <c r="F1081" s="221">
        <f t="shared" si="272"/>
        <v>100</v>
      </c>
      <c r="G1081" s="218"/>
      <c r="H1081" s="218"/>
    </row>
    <row r="1082" spans="1:8" s="178" customFormat="1" ht="46.5" x14ac:dyDescent="0.2">
      <c r="A1082" s="209">
        <v>411300</v>
      </c>
      <c r="B1082" s="210" t="s">
        <v>48</v>
      </c>
      <c r="C1082" s="231">
        <v>1900000</v>
      </c>
      <c r="D1082" s="220">
        <v>2149999.9999999967</v>
      </c>
      <c r="E1082" s="220">
        <v>0</v>
      </c>
      <c r="F1082" s="221">
        <f t="shared" si="272"/>
        <v>113.15789473684193</v>
      </c>
      <c r="G1082" s="218"/>
      <c r="H1082" s="218"/>
    </row>
    <row r="1083" spans="1:8" s="178" customFormat="1" x14ac:dyDescent="0.2">
      <c r="A1083" s="209">
        <v>411400</v>
      </c>
      <c r="B1083" s="210" t="s">
        <v>49</v>
      </c>
      <c r="C1083" s="231">
        <v>750000</v>
      </c>
      <c r="D1083" s="220">
        <v>970000</v>
      </c>
      <c r="E1083" s="220">
        <v>0</v>
      </c>
      <c r="F1083" s="221">
        <f t="shared" si="272"/>
        <v>129.33333333333331</v>
      </c>
      <c r="G1083" s="218"/>
      <c r="H1083" s="218"/>
    </row>
    <row r="1084" spans="1:8" s="178" customFormat="1" x14ac:dyDescent="0.2">
      <c r="A1084" s="224">
        <v>412000</v>
      </c>
      <c r="B1084" s="222" t="s">
        <v>50</v>
      </c>
      <c r="C1084" s="233">
        <f>SUM(C1085:C1086)</f>
        <v>1150000</v>
      </c>
      <c r="D1084" s="233">
        <f t="shared" ref="D1084" si="274">SUM(D1085:D1086)</f>
        <v>1340000</v>
      </c>
      <c r="E1084" s="233">
        <f>SUM(E1085:E1086)</f>
        <v>0</v>
      </c>
      <c r="F1084" s="217">
        <f t="shared" si="272"/>
        <v>116.52173913043478</v>
      </c>
      <c r="G1084" s="218"/>
      <c r="H1084" s="218"/>
    </row>
    <row r="1085" spans="1:8" s="178" customFormat="1" x14ac:dyDescent="0.2">
      <c r="A1085" s="209">
        <v>412900</v>
      </c>
      <c r="B1085" s="223" t="s">
        <v>75</v>
      </c>
      <c r="C1085" s="231">
        <v>950000</v>
      </c>
      <c r="D1085" s="220">
        <v>1100000</v>
      </c>
      <c r="E1085" s="220">
        <v>0</v>
      </c>
      <c r="F1085" s="221">
        <f t="shared" si="272"/>
        <v>115.78947368421053</v>
      </c>
      <c r="G1085" s="218"/>
      <c r="H1085" s="218"/>
    </row>
    <row r="1086" spans="1:8" s="178" customFormat="1" x14ac:dyDescent="0.2">
      <c r="A1086" s="209">
        <v>412900</v>
      </c>
      <c r="B1086" s="210" t="s">
        <v>78</v>
      </c>
      <c r="C1086" s="231">
        <v>200000</v>
      </c>
      <c r="D1086" s="220">
        <v>239999.99999999994</v>
      </c>
      <c r="E1086" s="220">
        <v>0</v>
      </c>
      <c r="F1086" s="221">
        <f t="shared" si="272"/>
        <v>119.99999999999997</v>
      </c>
      <c r="G1086" s="218"/>
      <c r="H1086" s="218"/>
    </row>
    <row r="1087" spans="1:8" s="234" customFormat="1" x14ac:dyDescent="0.2">
      <c r="A1087" s="224">
        <v>510000</v>
      </c>
      <c r="B1087" s="222" t="s">
        <v>245</v>
      </c>
      <c r="C1087" s="233">
        <f>C1088</f>
        <v>0</v>
      </c>
      <c r="D1087" s="233">
        <f t="shared" ref="D1087" si="275">D1088</f>
        <v>59000</v>
      </c>
      <c r="E1087" s="233">
        <f t="shared" ref="E1087" si="276">E1088</f>
        <v>0</v>
      </c>
      <c r="F1087" s="217">
        <v>0</v>
      </c>
      <c r="G1087" s="218"/>
      <c r="H1087" s="218"/>
    </row>
    <row r="1088" spans="1:8" s="234" customFormat="1" x14ac:dyDescent="0.2">
      <c r="A1088" s="224">
        <v>511000</v>
      </c>
      <c r="B1088" s="222" t="s">
        <v>246</v>
      </c>
      <c r="C1088" s="233">
        <f>SUM(C1089:C1090)</f>
        <v>0</v>
      </c>
      <c r="D1088" s="233">
        <f t="shared" ref="D1088" si="277">SUM(D1089:D1090)</f>
        <v>59000</v>
      </c>
      <c r="E1088" s="233">
        <f>SUM(E1089:E1090)</f>
        <v>0</v>
      </c>
      <c r="F1088" s="217">
        <v>0</v>
      </c>
      <c r="G1088" s="218"/>
      <c r="H1088" s="218"/>
    </row>
    <row r="1089" spans="1:8" s="178" customFormat="1" ht="46.5" x14ac:dyDescent="0.2">
      <c r="A1089" s="239">
        <v>511200</v>
      </c>
      <c r="B1089" s="210" t="s">
        <v>248</v>
      </c>
      <c r="C1089" s="231">
        <v>0</v>
      </c>
      <c r="D1089" s="220">
        <v>30000</v>
      </c>
      <c r="E1089" s="220">
        <v>0</v>
      </c>
      <c r="F1089" s="217">
        <v>0</v>
      </c>
      <c r="G1089" s="218"/>
      <c r="H1089" s="218"/>
    </row>
    <row r="1090" spans="1:8" s="178" customFormat="1" x14ac:dyDescent="0.2">
      <c r="A1090" s="209">
        <v>511300</v>
      </c>
      <c r="B1090" s="210" t="s">
        <v>249</v>
      </c>
      <c r="C1090" s="231">
        <v>0</v>
      </c>
      <c r="D1090" s="220">
        <v>29000</v>
      </c>
      <c r="E1090" s="220">
        <v>0</v>
      </c>
      <c r="F1090" s="217">
        <v>0</v>
      </c>
      <c r="G1090" s="218"/>
      <c r="H1090" s="218"/>
    </row>
    <row r="1091" spans="1:8" s="234" customFormat="1" x14ac:dyDescent="0.2">
      <c r="A1091" s="224">
        <v>630000</v>
      </c>
      <c r="B1091" s="222" t="s">
        <v>277</v>
      </c>
      <c r="C1091" s="233">
        <f>0+C1092</f>
        <v>3000000</v>
      </c>
      <c r="D1091" s="233">
        <f>0+D1092</f>
        <v>3350000</v>
      </c>
      <c r="E1091" s="233">
        <f>0+E1092</f>
        <v>0</v>
      </c>
      <c r="F1091" s="217">
        <f>D1091/C1091*100</f>
        <v>111.66666666666667</v>
      </c>
      <c r="G1091" s="218"/>
      <c r="H1091" s="218"/>
    </row>
    <row r="1092" spans="1:8" s="234" customFormat="1" x14ac:dyDescent="0.2">
      <c r="A1092" s="224">
        <v>638000</v>
      </c>
      <c r="B1092" s="222" t="s">
        <v>284</v>
      </c>
      <c r="C1092" s="233">
        <f>C1093</f>
        <v>3000000</v>
      </c>
      <c r="D1092" s="233">
        <f t="shared" ref="D1092" si="278">D1093</f>
        <v>3350000</v>
      </c>
      <c r="E1092" s="233">
        <f t="shared" ref="E1092" si="279">E1093</f>
        <v>0</v>
      </c>
      <c r="F1092" s="217">
        <f>D1092/C1092*100</f>
        <v>111.66666666666667</v>
      </c>
      <c r="G1092" s="218"/>
      <c r="H1092" s="218"/>
    </row>
    <row r="1093" spans="1:8" s="178" customFormat="1" x14ac:dyDescent="0.2">
      <c r="A1093" s="209">
        <v>638100</v>
      </c>
      <c r="B1093" s="210" t="s">
        <v>285</v>
      </c>
      <c r="C1093" s="231">
        <v>3000000</v>
      </c>
      <c r="D1093" s="220">
        <v>3350000</v>
      </c>
      <c r="E1093" s="220">
        <v>0</v>
      </c>
      <c r="F1093" s="221">
        <f>D1093/C1093*100</f>
        <v>111.66666666666667</v>
      </c>
      <c r="G1093" s="218"/>
      <c r="H1093" s="218"/>
    </row>
    <row r="1094" spans="1:8" s="178" customFormat="1" x14ac:dyDescent="0.2">
      <c r="A1094" s="241"/>
      <c r="B1094" s="227" t="s">
        <v>294</v>
      </c>
      <c r="C1094" s="238">
        <f>C1078+C1087+C1091+0</f>
        <v>124629600</v>
      </c>
      <c r="D1094" s="238">
        <f>D1078+D1087+D1091+0</f>
        <v>123168999.99999997</v>
      </c>
      <c r="E1094" s="238">
        <f>E1078+E1087+E1091+0</f>
        <v>0</v>
      </c>
      <c r="F1094" s="229">
        <f>D1094/C1094*100</f>
        <v>98.828047269669455</v>
      </c>
      <c r="G1094" s="218"/>
      <c r="H1094" s="218"/>
    </row>
    <row r="1095" spans="1:8" s="178" customFormat="1" x14ac:dyDescent="0.2">
      <c r="A1095" s="242"/>
      <c r="B1095" s="202"/>
      <c r="C1095" s="212"/>
      <c r="D1095" s="212"/>
      <c r="E1095" s="212"/>
      <c r="F1095" s="213"/>
      <c r="G1095" s="218"/>
      <c r="H1095" s="218"/>
    </row>
    <row r="1096" spans="1:8" s="178" customFormat="1" x14ac:dyDescent="0.2">
      <c r="A1096" s="205"/>
      <c r="B1096" s="202"/>
      <c r="C1096" s="231"/>
      <c r="D1096" s="231"/>
      <c r="E1096" s="231"/>
      <c r="F1096" s="232"/>
      <c r="G1096" s="218"/>
      <c r="H1096" s="218"/>
    </row>
    <row r="1097" spans="1:8" s="178" customFormat="1" x14ac:dyDescent="0.2">
      <c r="A1097" s="209" t="s">
        <v>352</v>
      </c>
      <c r="B1097" s="222"/>
      <c r="C1097" s="231"/>
      <c r="D1097" s="231"/>
      <c r="E1097" s="231"/>
      <c r="F1097" s="232"/>
      <c r="G1097" s="218"/>
      <c r="H1097" s="218"/>
    </row>
    <row r="1098" spans="1:8" s="178" customFormat="1" x14ac:dyDescent="0.2">
      <c r="A1098" s="209" t="s">
        <v>345</v>
      </c>
      <c r="B1098" s="222"/>
      <c r="C1098" s="231"/>
      <c r="D1098" s="231"/>
      <c r="E1098" s="231"/>
      <c r="F1098" s="232"/>
      <c r="G1098" s="218"/>
      <c r="H1098" s="218"/>
    </row>
    <row r="1099" spans="1:8" s="178" customFormat="1" x14ac:dyDescent="0.2">
      <c r="A1099" s="209" t="s">
        <v>329</v>
      </c>
      <c r="B1099" s="222"/>
      <c r="C1099" s="231"/>
      <c r="D1099" s="231"/>
      <c r="E1099" s="231"/>
      <c r="F1099" s="232"/>
      <c r="G1099" s="218"/>
      <c r="H1099" s="218"/>
    </row>
    <row r="1100" spans="1:8" s="178" customFormat="1" x14ac:dyDescent="0.2">
      <c r="A1100" s="209" t="s">
        <v>293</v>
      </c>
      <c r="B1100" s="222"/>
      <c r="C1100" s="231"/>
      <c r="D1100" s="231"/>
      <c r="E1100" s="231"/>
      <c r="F1100" s="232"/>
      <c r="G1100" s="218"/>
      <c r="H1100" s="218"/>
    </row>
    <row r="1101" spans="1:8" s="178" customFormat="1" x14ac:dyDescent="0.2">
      <c r="A1101" s="209"/>
      <c r="B1101" s="211"/>
      <c r="C1101" s="212"/>
      <c r="D1101" s="212"/>
      <c r="E1101" s="212"/>
      <c r="F1101" s="213"/>
      <c r="G1101" s="218"/>
      <c r="H1101" s="218"/>
    </row>
    <row r="1102" spans="1:8" s="178" customFormat="1" x14ac:dyDescent="0.2">
      <c r="A1102" s="224">
        <v>410000</v>
      </c>
      <c r="B1102" s="215" t="s">
        <v>44</v>
      </c>
      <c r="C1102" s="233">
        <f>C1103+C1108+C1122</f>
        <v>2332200</v>
      </c>
      <c r="D1102" s="233">
        <f t="shared" ref="D1102" si="280">D1103+D1108+D1122</f>
        <v>2319300.0000000037</v>
      </c>
      <c r="E1102" s="233">
        <f>E1103+E1108+E1122</f>
        <v>0</v>
      </c>
      <c r="F1102" s="217">
        <f t="shared" ref="F1102:F1133" si="281">D1102/C1102*100</f>
        <v>99.446874196038237</v>
      </c>
      <c r="G1102" s="218"/>
      <c r="H1102" s="218"/>
    </row>
    <row r="1103" spans="1:8" s="178" customFormat="1" x14ac:dyDescent="0.2">
      <c r="A1103" s="224">
        <v>411000</v>
      </c>
      <c r="B1103" s="215" t="s">
        <v>45</v>
      </c>
      <c r="C1103" s="233">
        <f>SUM(C1104:C1107)</f>
        <v>1858500</v>
      </c>
      <c r="D1103" s="233">
        <f t="shared" ref="D1103" si="282">SUM(D1104:D1107)</f>
        <v>1830000.0000000035</v>
      </c>
      <c r="E1103" s="233">
        <f>SUM(E1104:E1107)</f>
        <v>0</v>
      </c>
      <c r="F1103" s="217">
        <f t="shared" si="281"/>
        <v>98.466505246166449</v>
      </c>
      <c r="G1103" s="218"/>
      <c r="H1103" s="218"/>
    </row>
    <row r="1104" spans="1:8" s="178" customFormat="1" x14ac:dyDescent="0.2">
      <c r="A1104" s="209">
        <v>411100</v>
      </c>
      <c r="B1104" s="210" t="s">
        <v>46</v>
      </c>
      <c r="C1104" s="231">
        <v>1750000</v>
      </c>
      <c r="D1104" s="220">
        <v>1700000.0000000035</v>
      </c>
      <c r="E1104" s="220">
        <v>0</v>
      </c>
      <c r="F1104" s="221">
        <f t="shared" si="281"/>
        <v>97.142857142857338</v>
      </c>
      <c r="G1104" s="218"/>
      <c r="H1104" s="218"/>
    </row>
    <row r="1105" spans="1:8" s="178" customFormat="1" ht="46.5" x14ac:dyDescent="0.2">
      <c r="A1105" s="209">
        <v>411200</v>
      </c>
      <c r="B1105" s="210" t="s">
        <v>47</v>
      </c>
      <c r="C1105" s="231">
        <v>48000</v>
      </c>
      <c r="D1105" s="220">
        <v>55000</v>
      </c>
      <c r="E1105" s="220">
        <v>0</v>
      </c>
      <c r="F1105" s="221">
        <f t="shared" si="281"/>
        <v>114.58333333333333</v>
      </c>
      <c r="G1105" s="218"/>
      <c r="H1105" s="218"/>
    </row>
    <row r="1106" spans="1:8" s="178" customFormat="1" ht="46.5" x14ac:dyDescent="0.2">
      <c r="A1106" s="209">
        <v>411300</v>
      </c>
      <c r="B1106" s="210" t="s">
        <v>48</v>
      </c>
      <c r="C1106" s="231">
        <v>50000</v>
      </c>
      <c r="D1106" s="220">
        <v>55000</v>
      </c>
      <c r="E1106" s="220">
        <v>0</v>
      </c>
      <c r="F1106" s="221">
        <f t="shared" si="281"/>
        <v>110.00000000000001</v>
      </c>
      <c r="G1106" s="218"/>
      <c r="H1106" s="218"/>
    </row>
    <row r="1107" spans="1:8" s="178" customFormat="1" x14ac:dyDescent="0.2">
      <c r="A1107" s="209">
        <v>411400</v>
      </c>
      <c r="B1107" s="210" t="s">
        <v>49</v>
      </c>
      <c r="C1107" s="231">
        <v>10500</v>
      </c>
      <c r="D1107" s="220">
        <v>20000</v>
      </c>
      <c r="E1107" s="220">
        <v>0</v>
      </c>
      <c r="F1107" s="221">
        <f t="shared" si="281"/>
        <v>190.47619047619045</v>
      </c>
      <c r="G1107" s="218"/>
      <c r="H1107" s="218"/>
    </row>
    <row r="1108" spans="1:8" s="178" customFormat="1" x14ac:dyDescent="0.2">
      <c r="A1108" s="224">
        <v>412000</v>
      </c>
      <c r="B1108" s="222" t="s">
        <v>50</v>
      </c>
      <c r="C1108" s="233">
        <f>SUM(C1109:C1121)</f>
        <v>470700</v>
      </c>
      <c r="D1108" s="233">
        <f t="shared" ref="D1108" si="283">SUM(D1109:D1121)</f>
        <v>486300</v>
      </c>
      <c r="E1108" s="233">
        <f>SUM(E1109:E1121)</f>
        <v>0</v>
      </c>
      <c r="F1108" s="217">
        <f t="shared" si="281"/>
        <v>103.31421287444232</v>
      </c>
      <c r="G1108" s="218"/>
      <c r="H1108" s="218"/>
    </row>
    <row r="1109" spans="1:8" s="178" customFormat="1" x14ac:dyDescent="0.2">
      <c r="A1109" s="239">
        <v>412100</v>
      </c>
      <c r="B1109" s="210" t="s">
        <v>51</v>
      </c>
      <c r="C1109" s="231">
        <v>3000</v>
      </c>
      <c r="D1109" s="220">
        <v>3500</v>
      </c>
      <c r="E1109" s="220">
        <v>0</v>
      </c>
      <c r="F1109" s="221">
        <f t="shared" si="281"/>
        <v>116.66666666666667</v>
      </c>
      <c r="G1109" s="218"/>
      <c r="H1109" s="218"/>
    </row>
    <row r="1110" spans="1:8" s="178" customFormat="1" ht="46.5" x14ac:dyDescent="0.2">
      <c r="A1110" s="209">
        <v>412200</v>
      </c>
      <c r="B1110" s="210" t="s">
        <v>52</v>
      </c>
      <c r="C1110" s="231">
        <v>72000</v>
      </c>
      <c r="D1110" s="220">
        <v>77000</v>
      </c>
      <c r="E1110" s="220">
        <v>0</v>
      </c>
      <c r="F1110" s="221">
        <f t="shared" si="281"/>
        <v>106.94444444444444</v>
      </c>
      <c r="G1110" s="218"/>
      <c r="H1110" s="218"/>
    </row>
    <row r="1111" spans="1:8" s="178" customFormat="1" x14ac:dyDescent="0.2">
      <c r="A1111" s="209">
        <v>412300</v>
      </c>
      <c r="B1111" s="210" t="s">
        <v>53</v>
      </c>
      <c r="C1111" s="231">
        <v>12000</v>
      </c>
      <c r="D1111" s="220">
        <v>12500</v>
      </c>
      <c r="E1111" s="220">
        <v>0</v>
      </c>
      <c r="F1111" s="221">
        <f t="shared" si="281"/>
        <v>104.16666666666667</v>
      </c>
      <c r="G1111" s="218"/>
      <c r="H1111" s="218"/>
    </row>
    <row r="1112" spans="1:8" s="178" customFormat="1" x14ac:dyDescent="0.2">
      <c r="A1112" s="209">
        <v>412400</v>
      </c>
      <c r="B1112" s="210" t="s">
        <v>55</v>
      </c>
      <c r="C1112" s="231">
        <v>2000</v>
      </c>
      <c r="D1112" s="220">
        <v>2000</v>
      </c>
      <c r="E1112" s="220">
        <v>0</v>
      </c>
      <c r="F1112" s="221">
        <f t="shared" si="281"/>
        <v>100</v>
      </c>
      <c r="G1112" s="218"/>
      <c r="H1112" s="218"/>
    </row>
    <row r="1113" spans="1:8" s="178" customFormat="1" x14ac:dyDescent="0.2">
      <c r="A1113" s="209">
        <v>412400</v>
      </c>
      <c r="B1113" s="210" t="s">
        <v>56</v>
      </c>
      <c r="C1113" s="231">
        <v>3000</v>
      </c>
      <c r="D1113" s="220">
        <v>3000</v>
      </c>
      <c r="E1113" s="220">
        <v>0</v>
      </c>
      <c r="F1113" s="221">
        <f t="shared" si="281"/>
        <v>100</v>
      </c>
      <c r="G1113" s="218"/>
      <c r="H1113" s="218"/>
    </row>
    <row r="1114" spans="1:8" s="178" customFormat="1" x14ac:dyDescent="0.2">
      <c r="A1114" s="209">
        <v>412500</v>
      </c>
      <c r="B1114" s="210" t="s">
        <v>57</v>
      </c>
      <c r="C1114" s="231">
        <v>11000</v>
      </c>
      <c r="D1114" s="220">
        <v>12000</v>
      </c>
      <c r="E1114" s="220">
        <v>0</v>
      </c>
      <c r="F1114" s="221">
        <f t="shared" si="281"/>
        <v>109.09090909090908</v>
      </c>
      <c r="G1114" s="218"/>
      <c r="H1114" s="218"/>
    </row>
    <row r="1115" spans="1:8" s="178" customFormat="1" x14ac:dyDescent="0.2">
      <c r="A1115" s="209">
        <v>412600</v>
      </c>
      <c r="B1115" s="210" t="s">
        <v>58</v>
      </c>
      <c r="C1115" s="231">
        <v>55000</v>
      </c>
      <c r="D1115" s="220">
        <v>60000</v>
      </c>
      <c r="E1115" s="220">
        <v>0</v>
      </c>
      <c r="F1115" s="221">
        <f t="shared" si="281"/>
        <v>109.09090909090908</v>
      </c>
      <c r="G1115" s="218"/>
      <c r="H1115" s="218"/>
    </row>
    <row r="1116" spans="1:8" s="178" customFormat="1" x14ac:dyDescent="0.2">
      <c r="A1116" s="209">
        <v>412700</v>
      </c>
      <c r="B1116" s="210" t="s">
        <v>60</v>
      </c>
      <c r="C1116" s="231">
        <v>300000</v>
      </c>
      <c r="D1116" s="220">
        <v>303000</v>
      </c>
      <c r="E1116" s="220">
        <v>0</v>
      </c>
      <c r="F1116" s="221">
        <f t="shared" si="281"/>
        <v>101</v>
      </c>
      <c r="G1116" s="218"/>
      <c r="H1116" s="218"/>
    </row>
    <row r="1117" spans="1:8" s="178" customFormat="1" x14ac:dyDescent="0.2">
      <c r="A1117" s="209">
        <v>412900</v>
      </c>
      <c r="B1117" s="210" t="s">
        <v>75</v>
      </c>
      <c r="C1117" s="231">
        <v>1500</v>
      </c>
      <c r="D1117" s="220">
        <v>1500</v>
      </c>
      <c r="E1117" s="220">
        <v>0</v>
      </c>
      <c r="F1117" s="221">
        <f t="shared" si="281"/>
        <v>100</v>
      </c>
      <c r="G1117" s="218"/>
      <c r="H1117" s="218"/>
    </row>
    <row r="1118" spans="1:8" s="178" customFormat="1" x14ac:dyDescent="0.2">
      <c r="A1118" s="209">
        <v>412900</v>
      </c>
      <c r="B1118" s="210" t="s">
        <v>76</v>
      </c>
      <c r="C1118" s="231">
        <v>6300</v>
      </c>
      <c r="D1118" s="220">
        <v>6300</v>
      </c>
      <c r="E1118" s="220">
        <v>0</v>
      </c>
      <c r="F1118" s="221">
        <f t="shared" si="281"/>
        <v>100</v>
      </c>
      <c r="G1118" s="218"/>
      <c r="H1118" s="218"/>
    </row>
    <row r="1119" spans="1:8" s="178" customFormat="1" ht="46.5" x14ac:dyDescent="0.2">
      <c r="A1119" s="209">
        <v>412900</v>
      </c>
      <c r="B1119" s="210" t="s">
        <v>77</v>
      </c>
      <c r="C1119" s="231">
        <v>1400</v>
      </c>
      <c r="D1119" s="220">
        <v>2000</v>
      </c>
      <c r="E1119" s="220">
        <v>0</v>
      </c>
      <c r="F1119" s="221">
        <f t="shared" si="281"/>
        <v>142.85714285714286</v>
      </c>
      <c r="G1119" s="218"/>
      <c r="H1119" s="218"/>
    </row>
    <row r="1120" spans="1:8" s="178" customFormat="1" x14ac:dyDescent="0.2">
      <c r="A1120" s="209">
        <v>412900</v>
      </c>
      <c r="B1120" s="210" t="s">
        <v>78</v>
      </c>
      <c r="C1120" s="231">
        <v>3300</v>
      </c>
      <c r="D1120" s="220">
        <v>3300</v>
      </c>
      <c r="E1120" s="220">
        <v>0</v>
      </c>
      <c r="F1120" s="221">
        <f t="shared" si="281"/>
        <v>100</v>
      </c>
      <c r="G1120" s="218"/>
      <c r="H1120" s="218"/>
    </row>
    <row r="1121" spans="1:8" s="178" customFormat="1" x14ac:dyDescent="0.2">
      <c r="A1121" s="209">
        <v>412900</v>
      </c>
      <c r="B1121" s="210" t="s">
        <v>80</v>
      </c>
      <c r="C1121" s="231">
        <v>200</v>
      </c>
      <c r="D1121" s="220">
        <v>200</v>
      </c>
      <c r="E1121" s="220">
        <v>0</v>
      </c>
      <c r="F1121" s="221">
        <f t="shared" si="281"/>
        <v>100</v>
      </c>
      <c r="G1121" s="218"/>
      <c r="H1121" s="218"/>
    </row>
    <row r="1122" spans="1:8" s="234" customFormat="1" ht="46.5" x14ac:dyDescent="0.2">
      <c r="A1122" s="224">
        <v>418000</v>
      </c>
      <c r="B1122" s="222" t="s">
        <v>198</v>
      </c>
      <c r="C1122" s="233">
        <f>0+C1123</f>
        <v>3000</v>
      </c>
      <c r="D1122" s="233">
        <f>0+D1123</f>
        <v>3000</v>
      </c>
      <c r="E1122" s="233">
        <f>0+E1123</f>
        <v>0</v>
      </c>
      <c r="F1122" s="217">
        <f t="shared" si="281"/>
        <v>100</v>
      </c>
      <c r="G1122" s="218"/>
      <c r="H1122" s="218"/>
    </row>
    <row r="1123" spans="1:8" s="178" customFormat="1" x14ac:dyDescent="0.2">
      <c r="A1123" s="209">
        <v>418400</v>
      </c>
      <c r="B1123" s="210" t="s">
        <v>200</v>
      </c>
      <c r="C1123" s="231">
        <v>3000</v>
      </c>
      <c r="D1123" s="220">
        <v>3000</v>
      </c>
      <c r="E1123" s="220">
        <v>0</v>
      </c>
      <c r="F1123" s="221">
        <f t="shared" si="281"/>
        <v>100</v>
      </c>
      <c r="G1123" s="218"/>
      <c r="H1123" s="218"/>
    </row>
    <row r="1124" spans="1:8" s="178" customFormat="1" x14ac:dyDescent="0.2">
      <c r="A1124" s="224">
        <v>510000</v>
      </c>
      <c r="B1124" s="222" t="s">
        <v>245</v>
      </c>
      <c r="C1124" s="233">
        <f>C1125+C1128</f>
        <v>29500</v>
      </c>
      <c r="D1124" s="233">
        <f t="shared" ref="D1124" si="284">D1125+D1128</f>
        <v>31500</v>
      </c>
      <c r="E1124" s="233">
        <f>E1125+E1128</f>
        <v>0</v>
      </c>
      <c r="F1124" s="217">
        <f t="shared" si="281"/>
        <v>106.77966101694916</v>
      </c>
      <c r="G1124" s="218"/>
      <c r="H1124" s="218"/>
    </row>
    <row r="1125" spans="1:8" s="178" customFormat="1" x14ac:dyDescent="0.2">
      <c r="A1125" s="224">
        <v>511000</v>
      </c>
      <c r="B1125" s="222" t="s">
        <v>246</v>
      </c>
      <c r="C1125" s="233">
        <f>SUM(C1126:C1127)</f>
        <v>27500</v>
      </c>
      <c r="D1125" s="233">
        <f t="shared" ref="D1125" si="285">SUM(D1126:D1127)</f>
        <v>29500</v>
      </c>
      <c r="E1125" s="233">
        <f>SUM(E1126:E1127)</f>
        <v>0</v>
      </c>
      <c r="F1125" s="217">
        <f t="shared" si="281"/>
        <v>107.27272727272728</v>
      </c>
      <c r="G1125" s="218"/>
      <c r="H1125" s="218"/>
    </row>
    <row r="1126" spans="1:8" s="178" customFormat="1" ht="46.5" x14ac:dyDescent="0.2">
      <c r="A1126" s="209">
        <v>511200</v>
      </c>
      <c r="B1126" s="210" t="s">
        <v>248</v>
      </c>
      <c r="C1126" s="231">
        <v>2500</v>
      </c>
      <c r="D1126" s="220">
        <v>4500</v>
      </c>
      <c r="E1126" s="220">
        <v>0</v>
      </c>
      <c r="F1126" s="221">
        <f t="shared" si="281"/>
        <v>180</v>
      </c>
      <c r="G1126" s="218"/>
      <c r="H1126" s="218"/>
    </row>
    <row r="1127" spans="1:8" s="178" customFormat="1" x14ac:dyDescent="0.2">
      <c r="A1127" s="209">
        <v>511300</v>
      </c>
      <c r="B1127" s="210" t="s">
        <v>249</v>
      </c>
      <c r="C1127" s="231">
        <v>25000</v>
      </c>
      <c r="D1127" s="220">
        <v>25000</v>
      </c>
      <c r="E1127" s="220">
        <v>0</v>
      </c>
      <c r="F1127" s="221">
        <f t="shared" si="281"/>
        <v>100</v>
      </c>
      <c r="G1127" s="218"/>
      <c r="H1127" s="218"/>
    </row>
    <row r="1128" spans="1:8" s="178" customFormat="1" x14ac:dyDescent="0.2">
      <c r="A1128" s="224">
        <v>516000</v>
      </c>
      <c r="B1128" s="222" t="s">
        <v>257</v>
      </c>
      <c r="C1128" s="233">
        <f>C1129</f>
        <v>2000</v>
      </c>
      <c r="D1128" s="233">
        <f t="shared" ref="D1128" si="286">D1129</f>
        <v>2000</v>
      </c>
      <c r="E1128" s="233">
        <f t="shared" ref="E1128" si="287">E1129</f>
        <v>0</v>
      </c>
      <c r="F1128" s="217">
        <f t="shared" si="281"/>
        <v>100</v>
      </c>
      <c r="G1128" s="218"/>
      <c r="H1128" s="218"/>
    </row>
    <row r="1129" spans="1:8" s="178" customFormat="1" x14ac:dyDescent="0.2">
      <c r="A1129" s="209">
        <v>516100</v>
      </c>
      <c r="B1129" s="210" t="s">
        <v>257</v>
      </c>
      <c r="C1129" s="231">
        <v>2000</v>
      </c>
      <c r="D1129" s="220">
        <v>2000</v>
      </c>
      <c r="E1129" s="220">
        <v>0</v>
      </c>
      <c r="F1129" s="221">
        <f t="shared" si="281"/>
        <v>100</v>
      </c>
      <c r="G1129" s="218"/>
      <c r="H1129" s="218"/>
    </row>
    <row r="1130" spans="1:8" s="234" customFormat="1" x14ac:dyDescent="0.2">
      <c r="A1130" s="224">
        <v>630000</v>
      </c>
      <c r="B1130" s="222" t="s">
        <v>277</v>
      </c>
      <c r="C1130" s="233">
        <f>0+C1131</f>
        <v>60000</v>
      </c>
      <c r="D1130" s="233">
        <f>0+D1131</f>
        <v>66400</v>
      </c>
      <c r="E1130" s="233">
        <f>0+E1131</f>
        <v>0</v>
      </c>
      <c r="F1130" s="217">
        <f t="shared" si="281"/>
        <v>110.66666666666667</v>
      </c>
      <c r="G1130" s="218"/>
      <c r="H1130" s="218"/>
    </row>
    <row r="1131" spans="1:8" s="178" customFormat="1" x14ac:dyDescent="0.2">
      <c r="A1131" s="224">
        <v>638000</v>
      </c>
      <c r="B1131" s="222" t="s">
        <v>284</v>
      </c>
      <c r="C1131" s="233">
        <f>+C1132</f>
        <v>60000</v>
      </c>
      <c r="D1131" s="233">
        <f t="shared" ref="D1131" si="288">+D1132</f>
        <v>66400</v>
      </c>
      <c r="E1131" s="233">
        <f t="shared" ref="E1131" si="289">+E1132</f>
        <v>0</v>
      </c>
      <c r="F1131" s="217">
        <f t="shared" si="281"/>
        <v>110.66666666666667</v>
      </c>
      <c r="G1131" s="218"/>
      <c r="H1131" s="218"/>
    </row>
    <row r="1132" spans="1:8" s="178" customFormat="1" x14ac:dyDescent="0.2">
      <c r="A1132" s="209">
        <v>638100</v>
      </c>
      <c r="B1132" s="210" t="s">
        <v>285</v>
      </c>
      <c r="C1132" s="231">
        <v>60000</v>
      </c>
      <c r="D1132" s="220">
        <v>66400</v>
      </c>
      <c r="E1132" s="220">
        <v>0</v>
      </c>
      <c r="F1132" s="221">
        <f t="shared" si="281"/>
        <v>110.66666666666667</v>
      </c>
      <c r="G1132" s="218"/>
      <c r="H1132" s="218"/>
    </row>
    <row r="1133" spans="1:8" s="178" customFormat="1" x14ac:dyDescent="0.2">
      <c r="A1133" s="237"/>
      <c r="B1133" s="227" t="s">
        <v>294</v>
      </c>
      <c r="C1133" s="238">
        <f>C1102+C1124+C1130</f>
        <v>2421700</v>
      </c>
      <c r="D1133" s="238">
        <f>D1102+D1124+D1130</f>
        <v>2417200.0000000037</v>
      </c>
      <c r="E1133" s="238">
        <f>E1102+E1124+E1130</f>
        <v>0</v>
      </c>
      <c r="F1133" s="229">
        <f t="shared" si="281"/>
        <v>99.814180121402472</v>
      </c>
      <c r="G1133" s="218"/>
      <c r="H1133" s="218"/>
    </row>
    <row r="1134" spans="1:8" s="178" customFormat="1" x14ac:dyDescent="0.2">
      <c r="A1134" s="190"/>
      <c r="B1134" s="202"/>
      <c r="C1134" s="212"/>
      <c r="D1134" s="212"/>
      <c r="E1134" s="212"/>
      <c r="F1134" s="213"/>
      <c r="G1134" s="218"/>
      <c r="H1134" s="218"/>
    </row>
    <row r="1135" spans="1:8" s="178" customFormat="1" x14ac:dyDescent="0.2">
      <c r="A1135" s="205"/>
      <c r="B1135" s="202"/>
      <c r="C1135" s="231"/>
      <c r="D1135" s="231"/>
      <c r="E1135" s="231"/>
      <c r="F1135" s="232"/>
      <c r="G1135" s="218"/>
      <c r="H1135" s="218"/>
    </row>
    <row r="1136" spans="1:8" s="178" customFormat="1" x14ac:dyDescent="0.2">
      <c r="A1136" s="209" t="s">
        <v>353</v>
      </c>
      <c r="B1136" s="222"/>
      <c r="C1136" s="231"/>
      <c r="D1136" s="231"/>
      <c r="E1136" s="231"/>
      <c r="F1136" s="232"/>
      <c r="G1136" s="218"/>
      <c r="H1136" s="218"/>
    </row>
    <row r="1137" spans="1:8" s="178" customFormat="1" x14ac:dyDescent="0.2">
      <c r="A1137" s="209" t="s">
        <v>345</v>
      </c>
      <c r="B1137" s="222"/>
      <c r="C1137" s="231"/>
      <c r="D1137" s="231"/>
      <c r="E1137" s="231"/>
      <c r="F1137" s="232"/>
      <c r="G1137" s="218"/>
      <c r="H1137" s="218"/>
    </row>
    <row r="1138" spans="1:8" s="178" customFormat="1" x14ac:dyDescent="0.2">
      <c r="A1138" s="209" t="s">
        <v>354</v>
      </c>
      <c r="B1138" s="222"/>
      <c r="C1138" s="231"/>
      <c r="D1138" s="231"/>
      <c r="E1138" s="231"/>
      <c r="F1138" s="232"/>
      <c r="G1138" s="218"/>
      <c r="H1138" s="218"/>
    </row>
    <row r="1139" spans="1:8" s="178" customFormat="1" x14ac:dyDescent="0.2">
      <c r="A1139" s="209" t="s">
        <v>727</v>
      </c>
      <c r="B1139" s="222"/>
      <c r="C1139" s="231"/>
      <c r="D1139" s="231"/>
      <c r="E1139" s="231"/>
      <c r="F1139" s="232"/>
      <c r="G1139" s="218"/>
      <c r="H1139" s="218"/>
    </row>
    <row r="1140" spans="1:8" s="178" customFormat="1" x14ac:dyDescent="0.2">
      <c r="A1140" s="209"/>
      <c r="B1140" s="211"/>
      <c r="C1140" s="212"/>
      <c r="D1140" s="212"/>
      <c r="E1140" s="212"/>
      <c r="F1140" s="213"/>
      <c r="G1140" s="218"/>
      <c r="H1140" s="218"/>
    </row>
    <row r="1141" spans="1:8" s="178" customFormat="1" x14ac:dyDescent="0.2">
      <c r="A1141" s="224">
        <v>410000</v>
      </c>
      <c r="B1141" s="215" t="s">
        <v>44</v>
      </c>
      <c r="C1141" s="233">
        <f>C1142+C1147</f>
        <v>21163800</v>
      </c>
      <c r="D1141" s="233">
        <f t="shared" ref="D1141" si="290">D1142+D1147</f>
        <v>20913799.999999966</v>
      </c>
      <c r="E1141" s="233">
        <f>E1142+E1147</f>
        <v>0</v>
      </c>
      <c r="F1141" s="217">
        <f t="shared" ref="F1141:F1152" si="291">D1141/C1141*100</f>
        <v>98.818737655808349</v>
      </c>
      <c r="G1141" s="218"/>
      <c r="H1141" s="218"/>
    </row>
    <row r="1142" spans="1:8" s="178" customFormat="1" x14ac:dyDescent="0.2">
      <c r="A1142" s="224">
        <v>411000</v>
      </c>
      <c r="B1142" s="215" t="s">
        <v>45</v>
      </c>
      <c r="C1142" s="233">
        <f>SUM(C1143:C1146)</f>
        <v>20488400</v>
      </c>
      <c r="D1142" s="233">
        <f t="shared" ref="D1142" si="292">SUM(D1143:D1146)</f>
        <v>20238399.999999966</v>
      </c>
      <c r="E1142" s="233">
        <f>SUM(E1143:E1146)</f>
        <v>0</v>
      </c>
      <c r="F1142" s="217">
        <f t="shared" si="291"/>
        <v>98.779797348743514</v>
      </c>
      <c r="G1142" s="218"/>
      <c r="H1142" s="218"/>
    </row>
    <row r="1143" spans="1:8" s="178" customFormat="1" x14ac:dyDescent="0.2">
      <c r="A1143" s="209">
        <v>411100</v>
      </c>
      <c r="B1143" s="210" t="s">
        <v>46</v>
      </c>
      <c r="C1143" s="231">
        <f>18900000+636000+82400</f>
        <v>19618400</v>
      </c>
      <c r="D1143" s="220">
        <v>19225399.999999966</v>
      </c>
      <c r="E1143" s="220">
        <v>0</v>
      </c>
      <c r="F1143" s="221">
        <f t="shared" si="291"/>
        <v>97.996778534436885</v>
      </c>
      <c r="G1143" s="218"/>
      <c r="H1143" s="218"/>
    </row>
    <row r="1144" spans="1:8" s="178" customFormat="1" ht="46.5" x14ac:dyDescent="0.2">
      <c r="A1144" s="209">
        <v>411200</v>
      </c>
      <c r="B1144" s="210" t="s">
        <v>47</v>
      </c>
      <c r="C1144" s="231">
        <v>400000</v>
      </c>
      <c r="D1144" s="220">
        <v>400000</v>
      </c>
      <c r="E1144" s="220">
        <v>0</v>
      </c>
      <c r="F1144" s="221">
        <f t="shared" si="291"/>
        <v>100</v>
      </c>
      <c r="G1144" s="218"/>
      <c r="H1144" s="218"/>
    </row>
    <row r="1145" spans="1:8" s="178" customFormat="1" ht="46.5" x14ac:dyDescent="0.2">
      <c r="A1145" s="209">
        <v>411300</v>
      </c>
      <c r="B1145" s="210" t="s">
        <v>48</v>
      </c>
      <c r="C1145" s="231">
        <v>350000</v>
      </c>
      <c r="D1145" s="220">
        <v>443000.00000000064</v>
      </c>
      <c r="E1145" s="220">
        <v>0</v>
      </c>
      <c r="F1145" s="221">
        <f t="shared" si="291"/>
        <v>126.57142857142875</v>
      </c>
      <c r="G1145" s="218"/>
      <c r="H1145" s="218"/>
    </row>
    <row r="1146" spans="1:8" s="178" customFormat="1" x14ac:dyDescent="0.2">
      <c r="A1146" s="209">
        <v>411400</v>
      </c>
      <c r="B1146" s="210" t="s">
        <v>49</v>
      </c>
      <c r="C1146" s="231">
        <v>120000</v>
      </c>
      <c r="D1146" s="220">
        <v>170000</v>
      </c>
      <c r="E1146" s="220">
        <v>0</v>
      </c>
      <c r="F1146" s="221">
        <f t="shared" si="291"/>
        <v>141.66666666666669</v>
      </c>
      <c r="G1146" s="218"/>
      <c r="H1146" s="218"/>
    </row>
    <row r="1147" spans="1:8" s="178" customFormat="1" x14ac:dyDescent="0.2">
      <c r="A1147" s="224">
        <v>412000</v>
      </c>
      <c r="B1147" s="222" t="s">
        <v>50</v>
      </c>
      <c r="C1147" s="233">
        <f>SUM(C1148:C1156)</f>
        <v>675400</v>
      </c>
      <c r="D1147" s="233">
        <f>SUM(D1148:D1156)</f>
        <v>675400.00000000023</v>
      </c>
      <c r="E1147" s="233">
        <f>SUM(E1148:E1156)</f>
        <v>0</v>
      </c>
      <c r="F1147" s="217">
        <f t="shared" si="291"/>
        <v>100.00000000000004</v>
      </c>
      <c r="G1147" s="218"/>
      <c r="H1147" s="218"/>
    </row>
    <row r="1148" spans="1:8" s="178" customFormat="1" x14ac:dyDescent="0.2">
      <c r="A1148" s="209">
        <v>412100</v>
      </c>
      <c r="B1148" s="210" t="s">
        <v>51</v>
      </c>
      <c r="C1148" s="231">
        <v>9900</v>
      </c>
      <c r="D1148" s="220">
        <v>9900</v>
      </c>
      <c r="E1148" s="220">
        <v>0</v>
      </c>
      <c r="F1148" s="221">
        <f t="shared" si="291"/>
        <v>100</v>
      </c>
      <c r="G1148" s="218"/>
      <c r="H1148" s="218"/>
    </row>
    <row r="1149" spans="1:8" s="178" customFormat="1" ht="46.5" x14ac:dyDescent="0.2">
      <c r="A1149" s="209">
        <v>412200</v>
      </c>
      <c r="B1149" s="210" t="s">
        <v>52</v>
      </c>
      <c r="C1149" s="231">
        <v>470000</v>
      </c>
      <c r="D1149" s="220">
        <v>407500.00000000029</v>
      </c>
      <c r="E1149" s="220">
        <v>0</v>
      </c>
      <c r="F1149" s="221">
        <f t="shared" si="291"/>
        <v>86.702127659574529</v>
      </c>
      <c r="G1149" s="218"/>
      <c r="H1149" s="218"/>
    </row>
    <row r="1150" spans="1:8" s="178" customFormat="1" x14ac:dyDescent="0.2">
      <c r="A1150" s="209">
        <v>412300</v>
      </c>
      <c r="B1150" s="210" t="s">
        <v>53</v>
      </c>
      <c r="C1150" s="231">
        <v>20000</v>
      </c>
      <c r="D1150" s="220">
        <v>30000</v>
      </c>
      <c r="E1150" s="220">
        <v>0</v>
      </c>
      <c r="F1150" s="221">
        <f t="shared" si="291"/>
        <v>150</v>
      </c>
      <c r="G1150" s="218"/>
      <c r="H1150" s="218"/>
    </row>
    <row r="1151" spans="1:8" s="178" customFormat="1" x14ac:dyDescent="0.2">
      <c r="A1151" s="209">
        <v>412400</v>
      </c>
      <c r="B1151" s="210" t="s">
        <v>55</v>
      </c>
      <c r="C1151" s="231">
        <v>500</v>
      </c>
      <c r="D1151" s="220">
        <v>499.99999999999966</v>
      </c>
      <c r="E1151" s="220">
        <v>0</v>
      </c>
      <c r="F1151" s="221">
        <f t="shared" si="291"/>
        <v>99.999999999999929</v>
      </c>
      <c r="G1151" s="218"/>
      <c r="H1151" s="218"/>
    </row>
    <row r="1152" spans="1:8" s="178" customFormat="1" x14ac:dyDescent="0.2">
      <c r="A1152" s="209">
        <v>412500</v>
      </c>
      <c r="B1152" s="210" t="s">
        <v>57</v>
      </c>
      <c r="C1152" s="231">
        <v>5000</v>
      </c>
      <c r="D1152" s="220">
        <v>4999.9999999999964</v>
      </c>
      <c r="E1152" s="220">
        <v>0</v>
      </c>
      <c r="F1152" s="221">
        <f t="shared" si="291"/>
        <v>99.999999999999929</v>
      </c>
      <c r="G1152" s="218"/>
      <c r="H1152" s="218"/>
    </row>
    <row r="1153" spans="1:8" s="178" customFormat="1" x14ac:dyDescent="0.2">
      <c r="A1153" s="209">
        <v>412600</v>
      </c>
      <c r="B1153" s="210" t="s">
        <v>58</v>
      </c>
      <c r="C1153" s="231">
        <v>0</v>
      </c>
      <c r="D1153" s="220">
        <v>500</v>
      </c>
      <c r="E1153" s="220">
        <v>0</v>
      </c>
      <c r="F1153" s="217">
        <v>0</v>
      </c>
      <c r="G1153" s="218"/>
      <c r="H1153" s="218"/>
    </row>
    <row r="1154" spans="1:8" s="178" customFormat="1" x14ac:dyDescent="0.2">
      <c r="A1154" s="209">
        <v>412700</v>
      </c>
      <c r="B1154" s="210" t="s">
        <v>60</v>
      </c>
      <c r="C1154" s="231">
        <v>15000</v>
      </c>
      <c r="D1154" s="220">
        <v>15000</v>
      </c>
      <c r="E1154" s="220">
        <v>0</v>
      </c>
      <c r="F1154" s="221">
        <f>D1154/C1154*100</f>
        <v>100</v>
      </c>
      <c r="G1154" s="218"/>
      <c r="H1154" s="218"/>
    </row>
    <row r="1155" spans="1:8" s="178" customFormat="1" x14ac:dyDescent="0.2">
      <c r="A1155" s="209">
        <v>412900</v>
      </c>
      <c r="B1155" s="223" t="s">
        <v>75</v>
      </c>
      <c r="C1155" s="231">
        <v>120000</v>
      </c>
      <c r="D1155" s="220">
        <v>169999.99999999988</v>
      </c>
      <c r="E1155" s="220">
        <v>0</v>
      </c>
      <c r="F1155" s="221">
        <f>D1155/C1155*100</f>
        <v>141.66666666666657</v>
      </c>
      <c r="G1155" s="218"/>
      <c r="H1155" s="218"/>
    </row>
    <row r="1156" spans="1:8" s="178" customFormat="1" x14ac:dyDescent="0.2">
      <c r="A1156" s="209">
        <v>412900</v>
      </c>
      <c r="B1156" s="223" t="s">
        <v>78</v>
      </c>
      <c r="C1156" s="231">
        <v>35000</v>
      </c>
      <c r="D1156" s="220">
        <v>37000</v>
      </c>
      <c r="E1156" s="220">
        <v>0</v>
      </c>
      <c r="F1156" s="221">
        <f>D1156/C1156*100</f>
        <v>105.71428571428572</v>
      </c>
      <c r="G1156" s="218"/>
      <c r="H1156" s="218"/>
    </row>
    <row r="1157" spans="1:8" s="234" customFormat="1" x14ac:dyDescent="0.2">
      <c r="A1157" s="224">
        <v>510000</v>
      </c>
      <c r="B1157" s="222" t="s">
        <v>245</v>
      </c>
      <c r="C1157" s="233">
        <f>C1158+0+0</f>
        <v>15000</v>
      </c>
      <c r="D1157" s="233">
        <f>D1158+0+0</f>
        <v>65000</v>
      </c>
      <c r="E1157" s="233">
        <f>E1158+0+0</f>
        <v>0</v>
      </c>
      <c r="F1157" s="217"/>
      <c r="G1157" s="218"/>
      <c r="H1157" s="218"/>
    </row>
    <row r="1158" spans="1:8" s="234" customFormat="1" x14ac:dyDescent="0.2">
      <c r="A1158" s="224">
        <v>511000</v>
      </c>
      <c r="B1158" s="222" t="s">
        <v>246</v>
      </c>
      <c r="C1158" s="233">
        <f>SUM(C1159:C1160)</f>
        <v>15000</v>
      </c>
      <c r="D1158" s="233">
        <f>SUM(D1159:D1160)</f>
        <v>65000</v>
      </c>
      <c r="E1158" s="233">
        <f>SUM(E1159:E1160)</f>
        <v>0</v>
      </c>
      <c r="F1158" s="217"/>
      <c r="G1158" s="218"/>
      <c r="H1158" s="218"/>
    </row>
    <row r="1159" spans="1:8" s="178" customFormat="1" ht="46.5" x14ac:dyDescent="0.2">
      <c r="A1159" s="239">
        <v>511200</v>
      </c>
      <c r="B1159" s="210" t="s">
        <v>248</v>
      </c>
      <c r="C1159" s="231">
        <v>0</v>
      </c>
      <c r="D1159" s="220">
        <v>50000</v>
      </c>
      <c r="E1159" s="220">
        <v>0</v>
      </c>
      <c r="F1159" s="217">
        <v>0</v>
      </c>
      <c r="G1159" s="218"/>
      <c r="H1159" s="218"/>
    </row>
    <row r="1160" spans="1:8" s="178" customFormat="1" x14ac:dyDescent="0.2">
      <c r="A1160" s="209">
        <v>511300</v>
      </c>
      <c r="B1160" s="210" t="s">
        <v>249</v>
      </c>
      <c r="C1160" s="231">
        <v>15000</v>
      </c>
      <c r="D1160" s="220">
        <v>15000</v>
      </c>
      <c r="E1160" s="220">
        <v>0</v>
      </c>
      <c r="F1160" s="221">
        <f>D1160/C1160*100</f>
        <v>100</v>
      </c>
      <c r="G1160" s="218"/>
      <c r="H1160" s="218"/>
    </row>
    <row r="1161" spans="1:8" s="234" customFormat="1" x14ac:dyDescent="0.2">
      <c r="A1161" s="224">
        <v>630000</v>
      </c>
      <c r="B1161" s="222" t="s">
        <v>277</v>
      </c>
      <c r="C1161" s="233">
        <f>0+C1162</f>
        <v>250000</v>
      </c>
      <c r="D1161" s="233">
        <f>0+D1162</f>
        <v>450000.00000000029</v>
      </c>
      <c r="E1161" s="233">
        <f>0+E1162</f>
        <v>0</v>
      </c>
      <c r="F1161" s="217">
        <f>D1161/C1161*100</f>
        <v>180.00000000000011</v>
      </c>
      <c r="G1161" s="218"/>
      <c r="H1161" s="218"/>
    </row>
    <row r="1162" spans="1:8" s="234" customFormat="1" x14ac:dyDescent="0.2">
      <c r="A1162" s="224">
        <v>638000</v>
      </c>
      <c r="B1162" s="222" t="s">
        <v>284</v>
      </c>
      <c r="C1162" s="233">
        <f>C1163</f>
        <v>250000</v>
      </c>
      <c r="D1162" s="233">
        <f t="shared" ref="D1162" si="293">D1163</f>
        <v>450000.00000000029</v>
      </c>
      <c r="E1162" s="233">
        <f t="shared" ref="E1162" si="294">E1163</f>
        <v>0</v>
      </c>
      <c r="F1162" s="217">
        <f>D1162/C1162*100</f>
        <v>180.00000000000011</v>
      </c>
      <c r="G1162" s="218"/>
      <c r="H1162" s="218"/>
    </row>
    <row r="1163" spans="1:8" s="178" customFormat="1" x14ac:dyDescent="0.2">
      <c r="A1163" s="209">
        <v>638100</v>
      </c>
      <c r="B1163" s="210" t="s">
        <v>285</v>
      </c>
      <c r="C1163" s="231">
        <v>250000</v>
      </c>
      <c r="D1163" s="220">
        <v>450000.00000000029</v>
      </c>
      <c r="E1163" s="220">
        <v>0</v>
      </c>
      <c r="F1163" s="221">
        <f>D1163/C1163*100</f>
        <v>180.00000000000011</v>
      </c>
      <c r="G1163" s="218"/>
      <c r="H1163" s="218"/>
    </row>
    <row r="1164" spans="1:8" s="178" customFormat="1" x14ac:dyDescent="0.2">
      <c r="A1164" s="241"/>
      <c r="B1164" s="227" t="s">
        <v>294</v>
      </c>
      <c r="C1164" s="238">
        <f>C1141+0+C1157+C1161</f>
        <v>21428800</v>
      </c>
      <c r="D1164" s="238">
        <f>D1141+0+D1157+D1161</f>
        <v>21428799.999999966</v>
      </c>
      <c r="E1164" s="238">
        <f>E1141+0+E1157+E1161</f>
        <v>0</v>
      </c>
      <c r="F1164" s="229">
        <f>D1164/C1164*100</f>
        <v>99.999999999999844</v>
      </c>
      <c r="G1164" s="218"/>
      <c r="H1164" s="218"/>
    </row>
    <row r="1165" spans="1:8" s="178" customFormat="1" x14ac:dyDescent="0.2">
      <c r="A1165" s="190"/>
      <c r="B1165" s="210"/>
      <c r="C1165" s="231"/>
      <c r="D1165" s="231"/>
      <c r="E1165" s="231"/>
      <c r="F1165" s="232"/>
      <c r="G1165" s="218"/>
      <c r="H1165" s="218"/>
    </row>
    <row r="1166" spans="1:8" s="178" customFormat="1" x14ac:dyDescent="0.2">
      <c r="A1166" s="205"/>
      <c r="B1166" s="202"/>
      <c r="C1166" s="231"/>
      <c r="D1166" s="231"/>
      <c r="E1166" s="231"/>
      <c r="F1166" s="232"/>
      <c r="G1166" s="218"/>
      <c r="H1166" s="218"/>
    </row>
    <row r="1167" spans="1:8" s="178" customFormat="1" x14ac:dyDescent="0.2">
      <c r="A1167" s="209" t="s">
        <v>625</v>
      </c>
      <c r="B1167" s="222"/>
      <c r="C1167" s="231"/>
      <c r="D1167" s="231"/>
      <c r="E1167" s="231"/>
      <c r="F1167" s="232"/>
      <c r="G1167" s="218"/>
      <c r="H1167" s="218"/>
    </row>
    <row r="1168" spans="1:8" s="178" customFormat="1" x14ac:dyDescent="0.2">
      <c r="A1168" s="209" t="s">
        <v>345</v>
      </c>
      <c r="B1168" s="222"/>
      <c r="C1168" s="231"/>
      <c r="D1168" s="231"/>
      <c r="E1168" s="231"/>
      <c r="F1168" s="232"/>
      <c r="G1168" s="218"/>
      <c r="H1168" s="218"/>
    </row>
    <row r="1169" spans="1:8" s="178" customFormat="1" x14ac:dyDescent="0.2">
      <c r="A1169" s="209" t="s">
        <v>331</v>
      </c>
      <c r="B1169" s="222"/>
      <c r="C1169" s="231"/>
      <c r="D1169" s="231"/>
      <c r="E1169" s="231"/>
      <c r="F1169" s="232"/>
      <c r="G1169" s="218"/>
      <c r="H1169" s="218"/>
    </row>
    <row r="1170" spans="1:8" s="178" customFormat="1" x14ac:dyDescent="0.2">
      <c r="A1170" s="209" t="s">
        <v>293</v>
      </c>
      <c r="B1170" s="222"/>
      <c r="C1170" s="231"/>
      <c r="D1170" s="231"/>
      <c r="E1170" s="231"/>
      <c r="F1170" s="232"/>
      <c r="G1170" s="218"/>
      <c r="H1170" s="218"/>
    </row>
    <row r="1171" spans="1:8" s="178" customFormat="1" x14ac:dyDescent="0.2">
      <c r="A1171" s="209"/>
      <c r="B1171" s="211"/>
      <c r="C1171" s="212"/>
      <c r="D1171" s="212"/>
      <c r="E1171" s="212"/>
      <c r="F1171" s="213"/>
      <c r="G1171" s="218"/>
      <c r="H1171" s="218"/>
    </row>
    <row r="1172" spans="1:8" s="178" customFormat="1" x14ac:dyDescent="0.2">
      <c r="A1172" s="224">
        <v>410000</v>
      </c>
      <c r="B1172" s="215" t="s">
        <v>44</v>
      </c>
      <c r="C1172" s="233">
        <f>C1173+C1178</f>
        <v>1292000</v>
      </c>
      <c r="D1172" s="233">
        <f t="shared" ref="D1172" si="295">D1173+D1178</f>
        <v>1251000</v>
      </c>
      <c r="E1172" s="233">
        <f>E1173+E1178</f>
        <v>0</v>
      </c>
      <c r="F1172" s="217">
        <f>D1172/C1172*100</f>
        <v>96.826625386996895</v>
      </c>
      <c r="G1172" s="218"/>
      <c r="H1172" s="218"/>
    </row>
    <row r="1173" spans="1:8" s="178" customFormat="1" x14ac:dyDescent="0.2">
      <c r="A1173" s="224">
        <v>411000</v>
      </c>
      <c r="B1173" s="215" t="s">
        <v>45</v>
      </c>
      <c r="C1173" s="233">
        <f>SUM(C1174:C1177)</f>
        <v>1115000</v>
      </c>
      <c r="D1173" s="233">
        <f t="shared" ref="D1173" si="296">SUM(D1174:D1177)</f>
        <v>1074000</v>
      </c>
      <c r="E1173" s="233">
        <f>SUM(E1174:E1177)</f>
        <v>0</v>
      </c>
      <c r="F1173" s="217">
        <f>D1173/C1173*100</f>
        <v>96.32286995515696</v>
      </c>
      <c r="G1173" s="218"/>
      <c r="H1173" s="218"/>
    </row>
    <row r="1174" spans="1:8" s="178" customFormat="1" x14ac:dyDescent="0.2">
      <c r="A1174" s="209">
        <v>411100</v>
      </c>
      <c r="B1174" s="210" t="s">
        <v>46</v>
      </c>
      <c r="C1174" s="231">
        <v>1077000</v>
      </c>
      <c r="D1174" s="220">
        <v>985000</v>
      </c>
      <c r="E1174" s="220">
        <v>0</v>
      </c>
      <c r="F1174" s="221">
        <f>D1174/C1174*100</f>
        <v>91.457753017641593</v>
      </c>
      <c r="G1174" s="218"/>
      <c r="H1174" s="218"/>
    </row>
    <row r="1175" spans="1:8" s="178" customFormat="1" ht="46.5" x14ac:dyDescent="0.2">
      <c r="A1175" s="209">
        <v>411200</v>
      </c>
      <c r="B1175" s="210" t="s">
        <v>47</v>
      </c>
      <c r="C1175" s="231">
        <v>20000</v>
      </c>
      <c r="D1175" s="220">
        <v>45000</v>
      </c>
      <c r="E1175" s="220">
        <v>0</v>
      </c>
      <c r="F1175" s="221">
        <f>D1175/C1175*100</f>
        <v>225</v>
      </c>
      <c r="G1175" s="218"/>
      <c r="H1175" s="218"/>
    </row>
    <row r="1176" spans="1:8" s="178" customFormat="1" ht="46.5" x14ac:dyDescent="0.2">
      <c r="A1176" s="209">
        <v>411300</v>
      </c>
      <c r="B1176" s="210" t="s">
        <v>48</v>
      </c>
      <c r="C1176" s="231">
        <v>3000</v>
      </c>
      <c r="D1176" s="220">
        <v>29000</v>
      </c>
      <c r="E1176" s="220">
        <v>0</v>
      </c>
      <c r="F1176" s="221"/>
      <c r="G1176" s="218"/>
      <c r="H1176" s="218"/>
    </row>
    <row r="1177" spans="1:8" s="178" customFormat="1" x14ac:dyDescent="0.2">
      <c r="A1177" s="209">
        <v>411400</v>
      </c>
      <c r="B1177" s="210" t="s">
        <v>49</v>
      </c>
      <c r="C1177" s="231">
        <v>15000</v>
      </c>
      <c r="D1177" s="220">
        <v>15000</v>
      </c>
      <c r="E1177" s="220">
        <v>0</v>
      </c>
      <c r="F1177" s="221">
        <f t="shared" ref="F1177:F1193" si="297">D1177/C1177*100</f>
        <v>100</v>
      </c>
      <c r="G1177" s="218"/>
      <c r="H1177" s="218"/>
    </row>
    <row r="1178" spans="1:8" s="178" customFormat="1" x14ac:dyDescent="0.2">
      <c r="A1178" s="224">
        <v>412000</v>
      </c>
      <c r="B1178" s="222" t="s">
        <v>50</v>
      </c>
      <c r="C1178" s="233">
        <f>SUM(C1179:C1189)</f>
        <v>177000</v>
      </c>
      <c r="D1178" s="233">
        <f t="shared" ref="D1178" si="298">SUM(D1179:D1189)</f>
        <v>177000</v>
      </c>
      <c r="E1178" s="233">
        <f t="shared" ref="E1178" si="299">SUM(E1179:E1189)</f>
        <v>0</v>
      </c>
      <c r="F1178" s="217">
        <f t="shared" si="297"/>
        <v>100</v>
      </c>
      <c r="G1178" s="218"/>
      <c r="H1178" s="218"/>
    </row>
    <row r="1179" spans="1:8" s="178" customFormat="1" x14ac:dyDescent="0.2">
      <c r="A1179" s="239">
        <v>412100</v>
      </c>
      <c r="B1179" s="210" t="s">
        <v>51</v>
      </c>
      <c r="C1179" s="231">
        <v>3000</v>
      </c>
      <c r="D1179" s="220">
        <v>3000</v>
      </c>
      <c r="E1179" s="220">
        <v>0</v>
      </c>
      <c r="F1179" s="221">
        <f t="shared" si="297"/>
        <v>100</v>
      </c>
      <c r="G1179" s="218"/>
      <c r="H1179" s="218"/>
    </row>
    <row r="1180" spans="1:8" s="178" customFormat="1" ht="46.5" x14ac:dyDescent="0.2">
      <c r="A1180" s="209">
        <v>412200</v>
      </c>
      <c r="B1180" s="210" t="s">
        <v>52</v>
      </c>
      <c r="C1180" s="231">
        <v>18300</v>
      </c>
      <c r="D1180" s="220">
        <v>18000</v>
      </c>
      <c r="E1180" s="220">
        <v>0</v>
      </c>
      <c r="F1180" s="221">
        <f t="shared" si="297"/>
        <v>98.360655737704917</v>
      </c>
      <c r="G1180" s="218"/>
      <c r="H1180" s="218"/>
    </row>
    <row r="1181" spans="1:8" s="178" customFormat="1" x14ac:dyDescent="0.2">
      <c r="A1181" s="209">
        <v>412300</v>
      </c>
      <c r="B1181" s="210" t="s">
        <v>53</v>
      </c>
      <c r="C1181" s="231">
        <v>8800</v>
      </c>
      <c r="D1181" s="220">
        <v>6999.9999999999982</v>
      </c>
      <c r="E1181" s="220">
        <v>0</v>
      </c>
      <c r="F1181" s="221">
        <f t="shared" si="297"/>
        <v>79.545454545454533</v>
      </c>
      <c r="G1181" s="218"/>
      <c r="H1181" s="218"/>
    </row>
    <row r="1182" spans="1:8" s="178" customFormat="1" x14ac:dyDescent="0.2">
      <c r="A1182" s="209">
        <v>412500</v>
      </c>
      <c r="B1182" s="210" t="s">
        <v>57</v>
      </c>
      <c r="C1182" s="231">
        <v>14000</v>
      </c>
      <c r="D1182" s="220">
        <v>8999.9999999999964</v>
      </c>
      <c r="E1182" s="220">
        <v>0</v>
      </c>
      <c r="F1182" s="221">
        <f t="shared" si="297"/>
        <v>64.285714285714263</v>
      </c>
      <c r="G1182" s="218"/>
      <c r="H1182" s="218"/>
    </row>
    <row r="1183" spans="1:8" s="178" customFormat="1" x14ac:dyDescent="0.2">
      <c r="A1183" s="209">
        <v>412600</v>
      </c>
      <c r="B1183" s="210" t="s">
        <v>58</v>
      </c>
      <c r="C1183" s="231">
        <v>38000</v>
      </c>
      <c r="D1183" s="220">
        <v>49999.999999999978</v>
      </c>
      <c r="E1183" s="220">
        <v>0</v>
      </c>
      <c r="F1183" s="221">
        <f t="shared" si="297"/>
        <v>131.57894736842098</v>
      </c>
      <c r="G1183" s="218"/>
      <c r="H1183" s="218"/>
    </row>
    <row r="1184" spans="1:8" s="178" customFormat="1" x14ac:dyDescent="0.2">
      <c r="A1184" s="209">
        <v>412700</v>
      </c>
      <c r="B1184" s="210" t="s">
        <v>60</v>
      </c>
      <c r="C1184" s="231">
        <v>30000</v>
      </c>
      <c r="D1184" s="220">
        <v>29999.999999999993</v>
      </c>
      <c r="E1184" s="220">
        <v>0</v>
      </c>
      <c r="F1184" s="221">
        <f t="shared" si="297"/>
        <v>99.999999999999972</v>
      </c>
      <c r="G1184" s="218"/>
      <c r="H1184" s="218"/>
    </row>
    <row r="1185" spans="1:8" s="178" customFormat="1" x14ac:dyDescent="0.2">
      <c r="A1185" s="209">
        <v>412900</v>
      </c>
      <c r="B1185" s="210" t="s">
        <v>74</v>
      </c>
      <c r="C1185" s="231">
        <v>4000</v>
      </c>
      <c r="D1185" s="220">
        <v>5000</v>
      </c>
      <c r="E1185" s="220">
        <v>0</v>
      </c>
      <c r="F1185" s="221">
        <f t="shared" si="297"/>
        <v>125</v>
      </c>
      <c r="G1185" s="218"/>
      <c r="H1185" s="218"/>
    </row>
    <row r="1186" spans="1:8" s="178" customFormat="1" x14ac:dyDescent="0.2">
      <c r="A1186" s="209">
        <v>412900</v>
      </c>
      <c r="B1186" s="210" t="s">
        <v>75</v>
      </c>
      <c r="C1186" s="231">
        <v>42600</v>
      </c>
      <c r="D1186" s="220">
        <v>38000.000000000044</v>
      </c>
      <c r="E1186" s="220">
        <v>0</v>
      </c>
      <c r="F1186" s="221">
        <f t="shared" si="297"/>
        <v>89.201877934272403</v>
      </c>
      <c r="G1186" s="218"/>
      <c r="H1186" s="218"/>
    </row>
    <row r="1187" spans="1:8" s="178" customFormat="1" x14ac:dyDescent="0.2">
      <c r="A1187" s="209">
        <v>412900</v>
      </c>
      <c r="B1187" s="210" t="s">
        <v>76</v>
      </c>
      <c r="C1187" s="231">
        <v>14000</v>
      </c>
      <c r="D1187" s="220">
        <v>11999.999999999998</v>
      </c>
      <c r="E1187" s="220">
        <v>0</v>
      </c>
      <c r="F1187" s="221">
        <f t="shared" si="297"/>
        <v>85.714285714285694</v>
      </c>
      <c r="G1187" s="218"/>
      <c r="H1187" s="218"/>
    </row>
    <row r="1188" spans="1:8" s="178" customFormat="1" ht="46.5" x14ac:dyDescent="0.2">
      <c r="A1188" s="209">
        <v>412900</v>
      </c>
      <c r="B1188" s="210" t="s">
        <v>77</v>
      </c>
      <c r="C1188" s="231">
        <v>2000</v>
      </c>
      <c r="D1188" s="220">
        <v>3000</v>
      </c>
      <c r="E1188" s="220">
        <v>0</v>
      </c>
      <c r="F1188" s="221">
        <f t="shared" si="297"/>
        <v>150</v>
      </c>
      <c r="G1188" s="218"/>
      <c r="H1188" s="218"/>
    </row>
    <row r="1189" spans="1:8" s="178" customFormat="1" x14ac:dyDescent="0.2">
      <c r="A1189" s="209">
        <v>412900</v>
      </c>
      <c r="B1189" s="223" t="s">
        <v>78</v>
      </c>
      <c r="C1189" s="231">
        <v>2300</v>
      </c>
      <c r="D1189" s="220">
        <v>2000</v>
      </c>
      <c r="E1189" s="220">
        <v>0</v>
      </c>
      <c r="F1189" s="221">
        <f t="shared" si="297"/>
        <v>86.956521739130437</v>
      </c>
      <c r="G1189" s="218"/>
      <c r="H1189" s="218"/>
    </row>
    <row r="1190" spans="1:8" s="178" customFormat="1" x14ac:dyDescent="0.2">
      <c r="A1190" s="224">
        <v>510000</v>
      </c>
      <c r="B1190" s="222" t="s">
        <v>245</v>
      </c>
      <c r="C1190" s="233">
        <f>C1191</f>
        <v>249000</v>
      </c>
      <c r="D1190" s="233">
        <f t="shared" ref="D1190" si="300">D1191</f>
        <v>97999.999999999985</v>
      </c>
      <c r="E1190" s="233">
        <f t="shared" ref="E1190" si="301">E1191</f>
        <v>0</v>
      </c>
      <c r="F1190" s="217">
        <f t="shared" si="297"/>
        <v>39.357429718875494</v>
      </c>
      <c r="G1190" s="218"/>
      <c r="H1190" s="218"/>
    </row>
    <row r="1191" spans="1:8" s="178" customFormat="1" x14ac:dyDescent="0.2">
      <c r="A1191" s="224">
        <v>511000</v>
      </c>
      <c r="B1191" s="222" t="s">
        <v>246</v>
      </c>
      <c r="C1191" s="233">
        <f>SUM(C1192:C1193)</f>
        <v>249000</v>
      </c>
      <c r="D1191" s="233">
        <f t="shared" ref="D1191" si="302">SUM(D1192:D1193)</f>
        <v>97999.999999999985</v>
      </c>
      <c r="E1191" s="233">
        <f t="shared" ref="E1191" si="303">SUM(E1192:E1193)</f>
        <v>0</v>
      </c>
      <c r="F1191" s="217">
        <f t="shared" si="297"/>
        <v>39.357429718875494</v>
      </c>
      <c r="G1191" s="218"/>
      <c r="H1191" s="218"/>
    </row>
    <row r="1192" spans="1:8" s="178" customFormat="1" ht="46.5" x14ac:dyDescent="0.2">
      <c r="A1192" s="239">
        <v>511200</v>
      </c>
      <c r="B1192" s="210" t="s">
        <v>248</v>
      </c>
      <c r="C1192" s="231">
        <v>137000</v>
      </c>
      <c r="D1192" s="220">
        <v>0</v>
      </c>
      <c r="E1192" s="220">
        <v>0</v>
      </c>
      <c r="F1192" s="221">
        <f t="shared" si="297"/>
        <v>0</v>
      </c>
      <c r="G1192" s="218"/>
      <c r="H1192" s="218"/>
    </row>
    <row r="1193" spans="1:8" s="178" customFormat="1" x14ac:dyDescent="0.2">
      <c r="A1193" s="209">
        <v>511300</v>
      </c>
      <c r="B1193" s="210" t="s">
        <v>249</v>
      </c>
      <c r="C1193" s="231">
        <v>112000</v>
      </c>
      <c r="D1193" s="220">
        <v>97999.999999999985</v>
      </c>
      <c r="E1193" s="220">
        <v>0</v>
      </c>
      <c r="F1193" s="221">
        <f t="shared" si="297"/>
        <v>87.499999999999986</v>
      </c>
      <c r="G1193" s="218"/>
      <c r="H1193" s="218"/>
    </row>
    <row r="1194" spans="1:8" s="234" customFormat="1" x14ac:dyDescent="0.2">
      <c r="A1194" s="224">
        <v>630000</v>
      </c>
      <c r="B1194" s="222" t="s">
        <v>277</v>
      </c>
      <c r="C1194" s="233">
        <f>C1195</f>
        <v>0</v>
      </c>
      <c r="D1194" s="233">
        <f t="shared" ref="D1194:D1195" si="304">D1195</f>
        <v>46000</v>
      </c>
      <c r="E1194" s="233">
        <f t="shared" ref="E1194:E1195" si="305">E1195</f>
        <v>0</v>
      </c>
      <c r="F1194" s="217">
        <v>0</v>
      </c>
      <c r="G1194" s="218"/>
      <c r="H1194" s="218"/>
    </row>
    <row r="1195" spans="1:8" s="234" customFormat="1" x14ac:dyDescent="0.2">
      <c r="A1195" s="224">
        <v>638000</v>
      </c>
      <c r="B1195" s="222" t="s">
        <v>284</v>
      </c>
      <c r="C1195" s="233">
        <f>C1196</f>
        <v>0</v>
      </c>
      <c r="D1195" s="233">
        <f t="shared" si="304"/>
        <v>46000</v>
      </c>
      <c r="E1195" s="233">
        <f t="shared" si="305"/>
        <v>0</v>
      </c>
      <c r="F1195" s="217">
        <v>0</v>
      </c>
      <c r="G1195" s="218"/>
      <c r="H1195" s="218"/>
    </row>
    <row r="1196" spans="1:8" s="178" customFormat="1" x14ac:dyDescent="0.2">
      <c r="A1196" s="209">
        <v>638100</v>
      </c>
      <c r="B1196" s="210" t="s">
        <v>285</v>
      </c>
      <c r="C1196" s="231">
        <v>0</v>
      </c>
      <c r="D1196" s="220">
        <v>46000</v>
      </c>
      <c r="E1196" s="220">
        <v>0</v>
      </c>
      <c r="F1196" s="217">
        <v>0</v>
      </c>
      <c r="G1196" s="218"/>
      <c r="H1196" s="218"/>
    </row>
    <row r="1197" spans="1:8" s="178" customFormat="1" x14ac:dyDescent="0.2">
      <c r="A1197" s="241"/>
      <c r="B1197" s="227" t="s">
        <v>294</v>
      </c>
      <c r="C1197" s="238">
        <f>C1172+C1190+0+C1194</f>
        <v>1541000</v>
      </c>
      <c r="D1197" s="238">
        <f>D1172+D1190+0+D1194</f>
        <v>1395000</v>
      </c>
      <c r="E1197" s="238">
        <f>E1172+E1190+0+E1194</f>
        <v>0</v>
      </c>
      <c r="F1197" s="229">
        <f>D1197/C1197*100</f>
        <v>90.52563270603504</v>
      </c>
      <c r="G1197" s="218"/>
      <c r="H1197" s="218"/>
    </row>
    <row r="1198" spans="1:8" s="178" customFormat="1" x14ac:dyDescent="0.2">
      <c r="A1198" s="190"/>
      <c r="B1198" s="210"/>
      <c r="C1198" s="231"/>
      <c r="D1198" s="231"/>
      <c r="E1198" s="231"/>
      <c r="F1198" s="232"/>
      <c r="G1198" s="218"/>
      <c r="H1198" s="218"/>
    </row>
    <row r="1199" spans="1:8" s="178" customFormat="1" x14ac:dyDescent="0.2">
      <c r="A1199" s="205"/>
      <c r="B1199" s="202"/>
      <c r="C1199" s="231"/>
      <c r="D1199" s="231"/>
      <c r="E1199" s="231"/>
      <c r="F1199" s="232"/>
      <c r="G1199" s="218"/>
      <c r="H1199" s="218"/>
    </row>
    <row r="1200" spans="1:8" s="178" customFormat="1" x14ac:dyDescent="0.2">
      <c r="A1200" s="209" t="s">
        <v>355</v>
      </c>
      <c r="B1200" s="222"/>
      <c r="C1200" s="231"/>
      <c r="D1200" s="231"/>
      <c r="E1200" s="231"/>
      <c r="F1200" s="232"/>
      <c r="G1200" s="218"/>
      <c r="H1200" s="218"/>
    </row>
    <row r="1201" spans="1:8" s="178" customFormat="1" x14ac:dyDescent="0.2">
      <c r="A1201" s="209" t="s">
        <v>345</v>
      </c>
      <c r="B1201" s="222"/>
      <c r="C1201" s="231"/>
      <c r="D1201" s="231"/>
      <c r="E1201" s="231"/>
      <c r="F1201" s="232"/>
      <c r="G1201" s="218"/>
      <c r="H1201" s="218"/>
    </row>
    <row r="1202" spans="1:8" s="178" customFormat="1" x14ac:dyDescent="0.2">
      <c r="A1202" s="209" t="s">
        <v>334</v>
      </c>
      <c r="B1202" s="222"/>
      <c r="C1202" s="231"/>
      <c r="D1202" s="231"/>
      <c r="E1202" s="231"/>
      <c r="F1202" s="232"/>
      <c r="G1202" s="218"/>
      <c r="H1202" s="218"/>
    </row>
    <row r="1203" spans="1:8" s="178" customFormat="1" x14ac:dyDescent="0.2">
      <c r="A1203" s="209" t="s">
        <v>293</v>
      </c>
      <c r="B1203" s="222"/>
      <c r="C1203" s="231"/>
      <c r="D1203" s="231"/>
      <c r="E1203" s="231"/>
      <c r="F1203" s="232"/>
      <c r="G1203" s="218"/>
      <c r="H1203" s="218"/>
    </row>
    <row r="1204" spans="1:8" s="178" customFormat="1" x14ac:dyDescent="0.2">
      <c r="A1204" s="209"/>
      <c r="B1204" s="211"/>
      <c r="C1204" s="212"/>
      <c r="D1204" s="212"/>
      <c r="E1204" s="212"/>
      <c r="F1204" s="213"/>
      <c r="G1204" s="218"/>
      <c r="H1204" s="218"/>
    </row>
    <row r="1205" spans="1:8" s="178" customFormat="1" x14ac:dyDescent="0.2">
      <c r="A1205" s="224">
        <v>410000</v>
      </c>
      <c r="B1205" s="215" t="s">
        <v>44</v>
      </c>
      <c r="C1205" s="233">
        <f>C1206+C1211+C1225+0</f>
        <v>1314800</v>
      </c>
      <c r="D1205" s="233">
        <f>D1206+D1211+D1225+0</f>
        <v>1283700</v>
      </c>
      <c r="E1205" s="233">
        <f>E1206+E1211+E1225+0</f>
        <v>164400</v>
      </c>
      <c r="F1205" s="217">
        <f t="shared" ref="F1205:F1218" si="306">D1205/C1205*100</f>
        <v>97.634621235168851</v>
      </c>
      <c r="G1205" s="218"/>
      <c r="H1205" s="218"/>
    </row>
    <row r="1206" spans="1:8" s="178" customFormat="1" x14ac:dyDescent="0.2">
      <c r="A1206" s="224">
        <v>411000</v>
      </c>
      <c r="B1206" s="215" t="s">
        <v>45</v>
      </c>
      <c r="C1206" s="233">
        <f>SUM(C1207:C1210)</f>
        <v>1108500</v>
      </c>
      <c r="D1206" s="233">
        <f t="shared" ref="D1206" si="307">SUM(D1207:D1210)</f>
        <v>1087500</v>
      </c>
      <c r="E1206" s="233">
        <f>SUM(E1207:E1210)</f>
        <v>2000</v>
      </c>
      <c r="F1206" s="217">
        <f t="shared" si="306"/>
        <v>98.105548037889037</v>
      </c>
      <c r="G1206" s="218"/>
      <c r="H1206" s="218"/>
    </row>
    <row r="1207" spans="1:8" s="178" customFormat="1" x14ac:dyDescent="0.2">
      <c r="A1207" s="209">
        <v>411100</v>
      </c>
      <c r="B1207" s="210" t="s">
        <v>46</v>
      </c>
      <c r="C1207" s="231">
        <v>1060000</v>
      </c>
      <c r="D1207" s="220">
        <v>1040000</v>
      </c>
      <c r="E1207" s="231">
        <v>0</v>
      </c>
      <c r="F1207" s="221">
        <f t="shared" si="306"/>
        <v>98.113207547169807</v>
      </c>
      <c r="G1207" s="218"/>
      <c r="H1207" s="218"/>
    </row>
    <row r="1208" spans="1:8" s="178" customFormat="1" ht="46.5" x14ac:dyDescent="0.2">
      <c r="A1208" s="209">
        <v>411200</v>
      </c>
      <c r="B1208" s="210" t="s">
        <v>47</v>
      </c>
      <c r="C1208" s="231">
        <v>29500</v>
      </c>
      <c r="D1208" s="220">
        <v>29500</v>
      </c>
      <c r="E1208" s="231">
        <v>2000</v>
      </c>
      <c r="F1208" s="221">
        <f t="shared" si="306"/>
        <v>100</v>
      </c>
      <c r="G1208" s="218"/>
      <c r="H1208" s="218"/>
    </row>
    <row r="1209" spans="1:8" s="178" customFormat="1" ht="46.5" x14ac:dyDescent="0.2">
      <c r="A1209" s="209">
        <v>411300</v>
      </c>
      <c r="B1209" s="210" t="s">
        <v>48</v>
      </c>
      <c r="C1209" s="231">
        <v>6000</v>
      </c>
      <c r="D1209" s="220">
        <v>5000</v>
      </c>
      <c r="E1209" s="231">
        <v>0</v>
      </c>
      <c r="F1209" s="221">
        <f t="shared" si="306"/>
        <v>83.333333333333343</v>
      </c>
      <c r="G1209" s="218"/>
      <c r="H1209" s="218"/>
    </row>
    <row r="1210" spans="1:8" s="178" customFormat="1" x14ac:dyDescent="0.2">
      <c r="A1210" s="209">
        <v>411400</v>
      </c>
      <c r="B1210" s="210" t="s">
        <v>49</v>
      </c>
      <c r="C1210" s="231">
        <v>13000</v>
      </c>
      <c r="D1210" s="220">
        <v>13000.000000000002</v>
      </c>
      <c r="E1210" s="231">
        <v>0</v>
      </c>
      <c r="F1210" s="221">
        <f t="shared" si="306"/>
        <v>100.00000000000003</v>
      </c>
      <c r="G1210" s="218"/>
      <c r="H1210" s="218"/>
    </row>
    <row r="1211" spans="1:8" s="178" customFormat="1" x14ac:dyDescent="0.2">
      <c r="A1211" s="224">
        <v>412000</v>
      </c>
      <c r="B1211" s="222" t="s">
        <v>50</v>
      </c>
      <c r="C1211" s="233">
        <f>SUM(C1212:C1224)</f>
        <v>206300</v>
      </c>
      <c r="D1211" s="233">
        <f t="shared" ref="D1211" si="308">SUM(D1212:D1224)</f>
        <v>196200</v>
      </c>
      <c r="E1211" s="233">
        <f t="shared" ref="E1211" si="309">SUM(E1212:E1224)</f>
        <v>103300</v>
      </c>
      <c r="F1211" s="217">
        <f t="shared" si="306"/>
        <v>95.104217159476491</v>
      </c>
      <c r="G1211" s="218"/>
      <c r="H1211" s="218"/>
    </row>
    <row r="1212" spans="1:8" s="178" customFormat="1" x14ac:dyDescent="0.2">
      <c r="A1212" s="239">
        <v>412100</v>
      </c>
      <c r="B1212" s="210" t="s">
        <v>51</v>
      </c>
      <c r="C1212" s="231">
        <v>800</v>
      </c>
      <c r="D1212" s="220">
        <v>800</v>
      </c>
      <c r="E1212" s="231">
        <v>0</v>
      </c>
      <c r="F1212" s="221">
        <f t="shared" si="306"/>
        <v>100</v>
      </c>
      <c r="G1212" s="218"/>
      <c r="H1212" s="218"/>
    </row>
    <row r="1213" spans="1:8" s="178" customFormat="1" ht="46.5" x14ac:dyDescent="0.2">
      <c r="A1213" s="209">
        <v>412200</v>
      </c>
      <c r="B1213" s="210" t="s">
        <v>52</v>
      </c>
      <c r="C1213" s="231">
        <v>40000</v>
      </c>
      <c r="D1213" s="220">
        <v>45099.999999999993</v>
      </c>
      <c r="E1213" s="231">
        <v>1000</v>
      </c>
      <c r="F1213" s="221">
        <f t="shared" si="306"/>
        <v>112.74999999999997</v>
      </c>
      <c r="G1213" s="218"/>
      <c r="H1213" s="218"/>
    </row>
    <row r="1214" spans="1:8" s="178" customFormat="1" x14ac:dyDescent="0.2">
      <c r="A1214" s="209">
        <v>412300</v>
      </c>
      <c r="B1214" s="210" t="s">
        <v>53</v>
      </c>
      <c r="C1214" s="231">
        <v>6500</v>
      </c>
      <c r="D1214" s="220">
        <v>6500</v>
      </c>
      <c r="E1214" s="231">
        <v>1300</v>
      </c>
      <c r="F1214" s="221">
        <f t="shared" si="306"/>
        <v>100</v>
      </c>
      <c r="G1214" s="218"/>
      <c r="H1214" s="218"/>
    </row>
    <row r="1215" spans="1:8" s="178" customFormat="1" x14ac:dyDescent="0.2">
      <c r="A1215" s="209">
        <v>412400</v>
      </c>
      <c r="B1215" s="210" t="s">
        <v>55</v>
      </c>
      <c r="C1215" s="231">
        <v>4700</v>
      </c>
      <c r="D1215" s="220">
        <v>4700</v>
      </c>
      <c r="E1215" s="231">
        <v>0</v>
      </c>
      <c r="F1215" s="221">
        <f t="shared" si="306"/>
        <v>100</v>
      </c>
      <c r="G1215" s="218"/>
      <c r="H1215" s="218"/>
    </row>
    <row r="1216" spans="1:8" s="178" customFormat="1" x14ac:dyDescent="0.2">
      <c r="A1216" s="209">
        <v>412500</v>
      </c>
      <c r="B1216" s="210" t="s">
        <v>57</v>
      </c>
      <c r="C1216" s="231">
        <v>4000</v>
      </c>
      <c r="D1216" s="220">
        <v>6000</v>
      </c>
      <c r="E1216" s="231">
        <v>1000</v>
      </c>
      <c r="F1216" s="221">
        <f t="shared" si="306"/>
        <v>150</v>
      </c>
      <c r="G1216" s="218"/>
      <c r="H1216" s="218"/>
    </row>
    <row r="1217" spans="1:8" s="178" customFormat="1" x14ac:dyDescent="0.2">
      <c r="A1217" s="209">
        <v>412600</v>
      </c>
      <c r="B1217" s="210" t="s">
        <v>58</v>
      </c>
      <c r="C1217" s="231">
        <v>16000</v>
      </c>
      <c r="D1217" s="220">
        <v>16000</v>
      </c>
      <c r="E1217" s="231">
        <v>7200</v>
      </c>
      <c r="F1217" s="221">
        <f t="shared" si="306"/>
        <v>100</v>
      </c>
      <c r="G1217" s="218"/>
      <c r="H1217" s="218"/>
    </row>
    <row r="1218" spans="1:8" s="178" customFormat="1" x14ac:dyDescent="0.2">
      <c r="A1218" s="209">
        <v>412700</v>
      </c>
      <c r="B1218" s="210" t="s">
        <v>60</v>
      </c>
      <c r="C1218" s="231">
        <v>80900</v>
      </c>
      <c r="D1218" s="220">
        <v>74300</v>
      </c>
      <c r="E1218" s="231">
        <v>76900</v>
      </c>
      <c r="F1218" s="221">
        <f t="shared" si="306"/>
        <v>91.841779975278129</v>
      </c>
      <c r="G1218" s="218"/>
      <c r="H1218" s="218"/>
    </row>
    <row r="1219" spans="1:8" s="178" customFormat="1" x14ac:dyDescent="0.2">
      <c r="A1219" s="209">
        <v>412900</v>
      </c>
      <c r="B1219" s="210" t="s">
        <v>74</v>
      </c>
      <c r="C1219" s="231">
        <v>0</v>
      </c>
      <c r="D1219" s="220">
        <v>1000</v>
      </c>
      <c r="E1219" s="231">
        <v>0</v>
      </c>
      <c r="F1219" s="217">
        <v>0</v>
      </c>
      <c r="G1219" s="218"/>
      <c r="H1219" s="218"/>
    </row>
    <row r="1220" spans="1:8" s="178" customFormat="1" x14ac:dyDescent="0.2">
      <c r="A1220" s="209">
        <v>412900</v>
      </c>
      <c r="B1220" s="210" t="s">
        <v>75</v>
      </c>
      <c r="C1220" s="231">
        <v>50000</v>
      </c>
      <c r="D1220" s="220">
        <v>38500</v>
      </c>
      <c r="E1220" s="231">
        <v>0</v>
      </c>
      <c r="F1220" s="221">
        <f>D1220/C1220*100</f>
        <v>77</v>
      </c>
      <c r="G1220" s="218"/>
      <c r="H1220" s="218"/>
    </row>
    <row r="1221" spans="1:8" s="178" customFormat="1" x14ac:dyDescent="0.2">
      <c r="A1221" s="209">
        <v>412900</v>
      </c>
      <c r="B1221" s="223" t="s">
        <v>76</v>
      </c>
      <c r="C1221" s="231">
        <v>600</v>
      </c>
      <c r="D1221" s="220">
        <v>600</v>
      </c>
      <c r="E1221" s="231">
        <v>0</v>
      </c>
      <c r="F1221" s="221">
        <f>D1221/C1221*100</f>
        <v>100</v>
      </c>
      <c r="G1221" s="218"/>
      <c r="H1221" s="218"/>
    </row>
    <row r="1222" spans="1:8" s="178" customFormat="1" ht="21" customHeight="1" x14ac:dyDescent="0.2">
      <c r="A1222" s="209">
        <v>412900</v>
      </c>
      <c r="B1222" s="223" t="s">
        <v>77</v>
      </c>
      <c r="C1222" s="231">
        <v>300</v>
      </c>
      <c r="D1222" s="220">
        <v>200</v>
      </c>
      <c r="E1222" s="231">
        <v>0</v>
      </c>
      <c r="F1222" s="221">
        <f>D1222/C1222*100</f>
        <v>66.666666666666657</v>
      </c>
      <c r="G1222" s="218"/>
      <c r="H1222" s="218"/>
    </row>
    <row r="1223" spans="1:8" s="178" customFormat="1" x14ac:dyDescent="0.2">
      <c r="A1223" s="209">
        <v>412900</v>
      </c>
      <c r="B1223" s="223" t="s">
        <v>78</v>
      </c>
      <c r="C1223" s="231">
        <v>2500</v>
      </c>
      <c r="D1223" s="220">
        <v>2500</v>
      </c>
      <c r="E1223" s="231">
        <v>0</v>
      </c>
      <c r="F1223" s="221">
        <f>D1223/C1223*100</f>
        <v>100</v>
      </c>
      <c r="G1223" s="218"/>
      <c r="H1223" s="218"/>
    </row>
    <row r="1224" spans="1:8" s="178" customFormat="1" x14ac:dyDescent="0.2">
      <c r="A1224" s="209">
        <v>412900</v>
      </c>
      <c r="B1224" s="223" t="s">
        <v>80</v>
      </c>
      <c r="C1224" s="231">
        <v>0</v>
      </c>
      <c r="D1224" s="220">
        <v>0</v>
      </c>
      <c r="E1224" s="231">
        <v>15900</v>
      </c>
      <c r="F1224" s="217">
        <v>0</v>
      </c>
      <c r="G1224" s="218"/>
      <c r="H1224" s="218"/>
    </row>
    <row r="1225" spans="1:8" s="234" customFormat="1" x14ac:dyDescent="0.2">
      <c r="A1225" s="224">
        <v>415000</v>
      </c>
      <c r="B1225" s="222" t="s">
        <v>119</v>
      </c>
      <c r="C1225" s="233">
        <f>C1226</f>
        <v>0</v>
      </c>
      <c r="D1225" s="233">
        <f t="shared" ref="D1225" si="310">D1226</f>
        <v>0</v>
      </c>
      <c r="E1225" s="233">
        <f t="shared" ref="E1225" si="311">E1226</f>
        <v>59100</v>
      </c>
      <c r="F1225" s="217">
        <v>0</v>
      </c>
      <c r="G1225" s="218"/>
      <c r="H1225" s="218"/>
    </row>
    <row r="1226" spans="1:8" s="178" customFormat="1" x14ac:dyDescent="0.2">
      <c r="A1226" s="209">
        <v>415200</v>
      </c>
      <c r="B1226" s="210" t="s">
        <v>121</v>
      </c>
      <c r="C1226" s="231">
        <v>0</v>
      </c>
      <c r="D1226" s="220">
        <v>0</v>
      </c>
      <c r="E1226" s="231">
        <v>59100</v>
      </c>
      <c r="F1226" s="217">
        <v>0</v>
      </c>
      <c r="G1226" s="218"/>
      <c r="H1226" s="218"/>
    </row>
    <row r="1227" spans="1:8" s="234" customFormat="1" x14ac:dyDescent="0.2">
      <c r="A1227" s="224">
        <v>510000</v>
      </c>
      <c r="B1227" s="222" t="s">
        <v>245</v>
      </c>
      <c r="C1227" s="233">
        <f>C1228+C1231</f>
        <v>17000</v>
      </c>
      <c r="D1227" s="233">
        <f>D1228+D1231</f>
        <v>9800</v>
      </c>
      <c r="E1227" s="233">
        <f>E1228+E1231</f>
        <v>4500</v>
      </c>
      <c r="F1227" s="217">
        <f t="shared" ref="F1227:F1232" si="312">D1227/C1227*100</f>
        <v>57.647058823529406</v>
      </c>
      <c r="G1227" s="218"/>
      <c r="H1227" s="218"/>
    </row>
    <row r="1228" spans="1:8" s="234" customFormat="1" x14ac:dyDescent="0.2">
      <c r="A1228" s="224">
        <v>511000</v>
      </c>
      <c r="B1228" s="222" t="s">
        <v>246</v>
      </c>
      <c r="C1228" s="233">
        <f>C1230+C1229</f>
        <v>15000</v>
      </c>
      <c r="D1228" s="233">
        <f t="shared" ref="D1228" si="313">D1230+D1229</f>
        <v>7800</v>
      </c>
      <c r="E1228" s="233">
        <f t="shared" ref="E1228" si="314">E1230+E1229</f>
        <v>4500</v>
      </c>
      <c r="F1228" s="217">
        <f t="shared" si="312"/>
        <v>52</v>
      </c>
      <c r="G1228" s="218"/>
      <c r="H1228" s="218"/>
    </row>
    <row r="1229" spans="1:8" s="178" customFormat="1" ht="46.5" x14ac:dyDescent="0.2">
      <c r="A1229" s="239">
        <v>511200</v>
      </c>
      <c r="B1229" s="210" t="s">
        <v>248</v>
      </c>
      <c r="C1229" s="231">
        <v>10000</v>
      </c>
      <c r="D1229" s="220">
        <v>2800</v>
      </c>
      <c r="E1229" s="231">
        <v>0</v>
      </c>
      <c r="F1229" s="221">
        <f t="shared" si="312"/>
        <v>28.000000000000004</v>
      </c>
      <c r="G1229" s="218"/>
      <c r="H1229" s="218"/>
    </row>
    <row r="1230" spans="1:8" s="178" customFormat="1" x14ac:dyDescent="0.2">
      <c r="A1230" s="209">
        <v>511300</v>
      </c>
      <c r="B1230" s="210" t="s">
        <v>249</v>
      </c>
      <c r="C1230" s="231">
        <v>5000</v>
      </c>
      <c r="D1230" s="220">
        <v>5000</v>
      </c>
      <c r="E1230" s="231">
        <v>4500</v>
      </c>
      <c r="F1230" s="221">
        <f t="shared" si="312"/>
        <v>100</v>
      </c>
      <c r="G1230" s="218"/>
      <c r="H1230" s="218"/>
    </row>
    <row r="1231" spans="1:8" s="234" customFormat="1" x14ac:dyDescent="0.2">
      <c r="A1231" s="224">
        <v>516000</v>
      </c>
      <c r="B1231" s="222" t="s">
        <v>257</v>
      </c>
      <c r="C1231" s="233">
        <f>C1232</f>
        <v>2000</v>
      </c>
      <c r="D1231" s="233">
        <f t="shared" ref="D1231" si="315">D1232</f>
        <v>2000</v>
      </c>
      <c r="E1231" s="233">
        <f t="shared" ref="E1231" si="316">E1232</f>
        <v>0</v>
      </c>
      <c r="F1231" s="217">
        <f t="shared" si="312"/>
        <v>100</v>
      </c>
      <c r="G1231" s="218"/>
      <c r="H1231" s="218"/>
    </row>
    <row r="1232" spans="1:8" s="178" customFormat="1" x14ac:dyDescent="0.2">
      <c r="A1232" s="209">
        <v>516100</v>
      </c>
      <c r="B1232" s="210" t="s">
        <v>257</v>
      </c>
      <c r="C1232" s="231">
        <v>2000</v>
      </c>
      <c r="D1232" s="220">
        <v>2000</v>
      </c>
      <c r="E1232" s="231">
        <v>0</v>
      </c>
      <c r="F1232" s="221">
        <f t="shared" si="312"/>
        <v>100</v>
      </c>
      <c r="G1232" s="218"/>
      <c r="H1232" s="218"/>
    </row>
    <row r="1233" spans="1:8" s="234" customFormat="1" x14ac:dyDescent="0.2">
      <c r="A1233" s="224">
        <v>630000</v>
      </c>
      <c r="B1233" s="222" t="s">
        <v>277</v>
      </c>
      <c r="C1233" s="233">
        <f>C1234+0</f>
        <v>5800</v>
      </c>
      <c r="D1233" s="233">
        <f>D1234+0</f>
        <v>33700</v>
      </c>
      <c r="E1233" s="233">
        <f>E1234+0</f>
        <v>0</v>
      </c>
      <c r="F1233" s="217"/>
      <c r="G1233" s="218"/>
      <c r="H1233" s="218"/>
    </row>
    <row r="1234" spans="1:8" s="234" customFormat="1" x14ac:dyDescent="0.2">
      <c r="A1234" s="224">
        <v>638000</v>
      </c>
      <c r="B1234" s="222" t="s">
        <v>284</v>
      </c>
      <c r="C1234" s="233">
        <f>C1235</f>
        <v>5800</v>
      </c>
      <c r="D1234" s="233">
        <f t="shared" ref="D1234" si="317">D1235</f>
        <v>33700</v>
      </c>
      <c r="E1234" s="233">
        <f t="shared" ref="E1234" si="318">E1235</f>
        <v>0</v>
      </c>
      <c r="F1234" s="217"/>
      <c r="G1234" s="218"/>
      <c r="H1234" s="218"/>
    </row>
    <row r="1235" spans="1:8" s="178" customFormat="1" x14ac:dyDescent="0.2">
      <c r="A1235" s="209">
        <v>638100</v>
      </c>
      <c r="B1235" s="210" t="s">
        <v>285</v>
      </c>
      <c r="C1235" s="231">
        <v>5800</v>
      </c>
      <c r="D1235" s="220">
        <v>33700</v>
      </c>
      <c r="E1235" s="231">
        <v>0</v>
      </c>
      <c r="F1235" s="221"/>
      <c r="G1235" s="218"/>
      <c r="H1235" s="218"/>
    </row>
    <row r="1236" spans="1:8" s="178" customFormat="1" x14ac:dyDescent="0.2">
      <c r="A1236" s="241"/>
      <c r="B1236" s="227" t="s">
        <v>294</v>
      </c>
      <c r="C1236" s="238">
        <f>C1205+C1233+C1227</f>
        <v>1337600</v>
      </c>
      <c r="D1236" s="238">
        <f>D1205+D1233+D1227</f>
        <v>1327200</v>
      </c>
      <c r="E1236" s="238">
        <f>E1205+E1233+E1227</f>
        <v>168900</v>
      </c>
      <c r="F1236" s="229">
        <f>D1236/C1236*100</f>
        <v>99.222488038277518</v>
      </c>
      <c r="G1236" s="218"/>
      <c r="H1236" s="218"/>
    </row>
    <row r="1237" spans="1:8" s="178" customFormat="1" x14ac:dyDescent="0.2">
      <c r="A1237" s="242"/>
      <c r="B1237" s="252"/>
      <c r="C1237" s="212"/>
      <c r="D1237" s="212"/>
      <c r="E1237" s="212"/>
      <c r="F1237" s="213"/>
      <c r="G1237" s="218"/>
      <c r="H1237" s="218"/>
    </row>
    <row r="1238" spans="1:8" s="178" customFormat="1" x14ac:dyDescent="0.2">
      <c r="A1238" s="205"/>
      <c r="B1238" s="202"/>
      <c r="C1238" s="231"/>
      <c r="D1238" s="231"/>
      <c r="E1238" s="231"/>
      <c r="F1238" s="232"/>
      <c r="G1238" s="218"/>
      <c r="H1238" s="218"/>
    </row>
    <row r="1239" spans="1:8" s="178" customFormat="1" x14ac:dyDescent="0.2">
      <c r="A1239" s="209" t="s">
        <v>356</v>
      </c>
      <c r="B1239" s="222"/>
      <c r="C1239" s="231"/>
      <c r="D1239" s="231"/>
      <c r="E1239" s="231"/>
      <c r="F1239" s="232"/>
      <c r="G1239" s="218"/>
      <c r="H1239" s="218"/>
    </row>
    <row r="1240" spans="1:8" s="178" customFormat="1" x14ac:dyDescent="0.2">
      <c r="A1240" s="209" t="s">
        <v>345</v>
      </c>
      <c r="B1240" s="222"/>
      <c r="C1240" s="231"/>
      <c r="D1240" s="231"/>
      <c r="E1240" s="231"/>
      <c r="F1240" s="232"/>
      <c r="G1240" s="218"/>
      <c r="H1240" s="218"/>
    </row>
    <row r="1241" spans="1:8" s="178" customFormat="1" x14ac:dyDescent="0.2">
      <c r="A1241" s="209" t="s">
        <v>338</v>
      </c>
      <c r="B1241" s="222"/>
      <c r="C1241" s="231"/>
      <c r="D1241" s="231"/>
      <c r="E1241" s="231"/>
      <c r="F1241" s="232"/>
      <c r="G1241" s="218"/>
      <c r="H1241" s="218"/>
    </row>
    <row r="1242" spans="1:8" s="178" customFormat="1" x14ac:dyDescent="0.2">
      <c r="A1242" s="209" t="s">
        <v>293</v>
      </c>
      <c r="B1242" s="222"/>
      <c r="C1242" s="231"/>
      <c r="D1242" s="231"/>
      <c r="E1242" s="231"/>
      <c r="F1242" s="232"/>
      <c r="G1242" s="218"/>
      <c r="H1242" s="218"/>
    </row>
    <row r="1243" spans="1:8" s="178" customFormat="1" x14ac:dyDescent="0.2">
      <c r="A1243" s="209"/>
      <c r="B1243" s="211"/>
      <c r="C1243" s="212"/>
      <c r="D1243" s="212"/>
      <c r="E1243" s="212"/>
      <c r="F1243" s="213"/>
      <c r="G1243" s="218"/>
      <c r="H1243" s="218"/>
    </row>
    <row r="1244" spans="1:8" s="178" customFormat="1" x14ac:dyDescent="0.2">
      <c r="A1244" s="224">
        <v>410000</v>
      </c>
      <c r="B1244" s="215" t="s">
        <v>44</v>
      </c>
      <c r="C1244" s="233">
        <f>C1245+C1250+C1261</f>
        <v>902300</v>
      </c>
      <c r="D1244" s="233">
        <f>D1245+D1250+D1261</f>
        <v>1042000</v>
      </c>
      <c r="E1244" s="233">
        <f>E1245+E1250+E1261</f>
        <v>0</v>
      </c>
      <c r="F1244" s="217">
        <f t="shared" ref="F1244:F1259" si="319">D1244/C1244*100</f>
        <v>115.48265543610772</v>
      </c>
      <c r="G1244" s="218"/>
      <c r="H1244" s="218"/>
    </row>
    <row r="1245" spans="1:8" s="178" customFormat="1" x14ac:dyDescent="0.2">
      <c r="A1245" s="224">
        <v>411000</v>
      </c>
      <c r="B1245" s="215" t="s">
        <v>45</v>
      </c>
      <c r="C1245" s="233">
        <f>SUM(C1246:C1249)</f>
        <v>330000</v>
      </c>
      <c r="D1245" s="233">
        <f t="shared" ref="D1245" si="320">SUM(D1246:D1249)</f>
        <v>338300</v>
      </c>
      <c r="E1245" s="233">
        <f>SUM(E1246:E1249)</f>
        <v>0</v>
      </c>
      <c r="F1245" s="217">
        <f t="shared" si="319"/>
        <v>102.51515151515152</v>
      </c>
      <c r="G1245" s="218"/>
      <c r="H1245" s="218"/>
    </row>
    <row r="1246" spans="1:8" s="178" customFormat="1" x14ac:dyDescent="0.2">
      <c r="A1246" s="209">
        <v>411100</v>
      </c>
      <c r="B1246" s="210" t="s">
        <v>46</v>
      </c>
      <c r="C1246" s="231">
        <v>295000</v>
      </c>
      <c r="D1246" s="220">
        <v>294200</v>
      </c>
      <c r="E1246" s="220">
        <v>0</v>
      </c>
      <c r="F1246" s="221">
        <f t="shared" si="319"/>
        <v>99.728813559322035</v>
      </c>
      <c r="G1246" s="218"/>
      <c r="H1246" s="218"/>
    </row>
    <row r="1247" spans="1:8" s="178" customFormat="1" ht="46.5" x14ac:dyDescent="0.2">
      <c r="A1247" s="209">
        <v>411200</v>
      </c>
      <c r="B1247" s="210" t="s">
        <v>47</v>
      </c>
      <c r="C1247" s="231">
        <v>10000</v>
      </c>
      <c r="D1247" s="220">
        <v>13199.999999999998</v>
      </c>
      <c r="E1247" s="220">
        <v>0</v>
      </c>
      <c r="F1247" s="221">
        <f t="shared" si="319"/>
        <v>131.99999999999997</v>
      </c>
      <c r="G1247" s="218"/>
      <c r="H1247" s="218"/>
    </row>
    <row r="1248" spans="1:8" s="178" customFormat="1" ht="46.5" x14ac:dyDescent="0.2">
      <c r="A1248" s="209">
        <v>411300</v>
      </c>
      <c r="B1248" s="210" t="s">
        <v>48</v>
      </c>
      <c r="C1248" s="231">
        <v>12000</v>
      </c>
      <c r="D1248" s="220">
        <v>17900</v>
      </c>
      <c r="E1248" s="220">
        <v>0</v>
      </c>
      <c r="F1248" s="221">
        <f t="shared" si="319"/>
        <v>149.16666666666666</v>
      </c>
      <c r="G1248" s="218"/>
      <c r="H1248" s="218"/>
    </row>
    <row r="1249" spans="1:8" s="178" customFormat="1" x14ac:dyDescent="0.2">
      <c r="A1249" s="209">
        <v>411400</v>
      </c>
      <c r="B1249" s="210" t="s">
        <v>49</v>
      </c>
      <c r="C1249" s="231">
        <v>13000</v>
      </c>
      <c r="D1249" s="220">
        <v>13000</v>
      </c>
      <c r="E1249" s="220">
        <v>0</v>
      </c>
      <c r="F1249" s="221">
        <f t="shared" si="319"/>
        <v>100</v>
      </c>
      <c r="G1249" s="218"/>
      <c r="H1249" s="218"/>
    </row>
    <row r="1250" spans="1:8" s="178" customFormat="1" x14ac:dyDescent="0.2">
      <c r="A1250" s="224">
        <v>412000</v>
      </c>
      <c r="B1250" s="222" t="s">
        <v>50</v>
      </c>
      <c r="C1250" s="233">
        <f>SUM(C1251:C1260)</f>
        <v>52300</v>
      </c>
      <c r="D1250" s="233">
        <f>SUM(D1251:D1260)</f>
        <v>53700</v>
      </c>
      <c r="E1250" s="233">
        <f>SUM(E1251:E1260)</f>
        <v>0</v>
      </c>
      <c r="F1250" s="217">
        <f t="shared" si="319"/>
        <v>102.67686424474188</v>
      </c>
      <c r="G1250" s="218"/>
      <c r="H1250" s="218"/>
    </row>
    <row r="1251" spans="1:8" s="178" customFormat="1" ht="46.5" x14ac:dyDescent="0.2">
      <c r="A1251" s="209">
        <v>412200</v>
      </c>
      <c r="B1251" s="210" t="s">
        <v>52</v>
      </c>
      <c r="C1251" s="231">
        <v>8200</v>
      </c>
      <c r="D1251" s="220">
        <v>8200</v>
      </c>
      <c r="E1251" s="220">
        <v>0</v>
      </c>
      <c r="F1251" s="221">
        <f t="shared" si="319"/>
        <v>100</v>
      </c>
      <c r="G1251" s="218"/>
      <c r="H1251" s="218"/>
    </row>
    <row r="1252" spans="1:8" s="178" customFormat="1" x14ac:dyDescent="0.2">
      <c r="A1252" s="209">
        <v>412300</v>
      </c>
      <c r="B1252" s="210" t="s">
        <v>53</v>
      </c>
      <c r="C1252" s="231">
        <v>3600</v>
      </c>
      <c r="D1252" s="220">
        <v>3599.9999999999995</v>
      </c>
      <c r="E1252" s="220">
        <v>0</v>
      </c>
      <c r="F1252" s="221">
        <f t="shared" si="319"/>
        <v>99.999999999999986</v>
      </c>
      <c r="G1252" s="218"/>
      <c r="H1252" s="218"/>
    </row>
    <row r="1253" spans="1:8" s="178" customFormat="1" x14ac:dyDescent="0.2">
      <c r="A1253" s="209">
        <v>412500</v>
      </c>
      <c r="B1253" s="210" t="s">
        <v>57</v>
      </c>
      <c r="C1253" s="231">
        <v>4000</v>
      </c>
      <c r="D1253" s="220">
        <v>4000</v>
      </c>
      <c r="E1253" s="220">
        <v>0</v>
      </c>
      <c r="F1253" s="221">
        <f t="shared" si="319"/>
        <v>100</v>
      </c>
      <c r="G1253" s="218"/>
      <c r="H1253" s="218"/>
    </row>
    <row r="1254" spans="1:8" s="178" customFormat="1" x14ac:dyDescent="0.2">
      <c r="A1254" s="209">
        <v>412600</v>
      </c>
      <c r="B1254" s="210" t="s">
        <v>58</v>
      </c>
      <c r="C1254" s="231">
        <v>21000</v>
      </c>
      <c r="D1254" s="220">
        <v>21000</v>
      </c>
      <c r="E1254" s="220">
        <v>0</v>
      </c>
      <c r="F1254" s="221">
        <f t="shared" si="319"/>
        <v>100</v>
      </c>
      <c r="G1254" s="218"/>
      <c r="H1254" s="218"/>
    </row>
    <row r="1255" spans="1:8" s="178" customFormat="1" x14ac:dyDescent="0.2">
      <c r="A1255" s="209">
        <v>412700</v>
      </c>
      <c r="B1255" s="210" t="s">
        <v>60</v>
      </c>
      <c r="C1255" s="231">
        <v>6000</v>
      </c>
      <c r="D1255" s="220">
        <v>6000</v>
      </c>
      <c r="E1255" s="220">
        <v>0</v>
      </c>
      <c r="F1255" s="221">
        <f t="shared" si="319"/>
        <v>100</v>
      </c>
      <c r="G1255" s="218"/>
      <c r="H1255" s="218"/>
    </row>
    <row r="1256" spans="1:8" s="178" customFormat="1" x14ac:dyDescent="0.2">
      <c r="A1256" s="209">
        <v>412900</v>
      </c>
      <c r="B1256" s="223" t="s">
        <v>74</v>
      </c>
      <c r="C1256" s="231">
        <v>500</v>
      </c>
      <c r="D1256" s="220">
        <v>500</v>
      </c>
      <c r="E1256" s="220">
        <v>0</v>
      </c>
      <c r="F1256" s="221">
        <f t="shared" si="319"/>
        <v>100</v>
      </c>
      <c r="G1256" s="218"/>
      <c r="H1256" s="218"/>
    </row>
    <row r="1257" spans="1:8" s="178" customFormat="1" x14ac:dyDescent="0.2">
      <c r="A1257" s="209">
        <v>412900</v>
      </c>
      <c r="B1257" s="223" t="s">
        <v>76</v>
      </c>
      <c r="C1257" s="231">
        <v>2600</v>
      </c>
      <c r="D1257" s="220">
        <v>2600</v>
      </c>
      <c r="E1257" s="220">
        <v>0</v>
      </c>
      <c r="F1257" s="221">
        <f t="shared" si="319"/>
        <v>100</v>
      </c>
      <c r="G1257" s="218"/>
      <c r="H1257" s="218"/>
    </row>
    <row r="1258" spans="1:8" s="178" customFormat="1" ht="21" customHeight="1" x14ac:dyDescent="0.2">
      <c r="A1258" s="209">
        <v>412900</v>
      </c>
      <c r="B1258" s="223" t="s">
        <v>77</v>
      </c>
      <c r="C1258" s="231">
        <v>5200</v>
      </c>
      <c r="D1258" s="220">
        <v>4200</v>
      </c>
      <c r="E1258" s="220">
        <v>0</v>
      </c>
      <c r="F1258" s="221">
        <f t="shared" si="319"/>
        <v>80.769230769230774</v>
      </c>
      <c r="G1258" s="218"/>
      <c r="H1258" s="218"/>
    </row>
    <row r="1259" spans="1:8" s="178" customFormat="1" x14ac:dyDescent="0.2">
      <c r="A1259" s="209">
        <v>412900</v>
      </c>
      <c r="B1259" s="223" t="s">
        <v>78</v>
      </c>
      <c r="C1259" s="231">
        <v>700</v>
      </c>
      <c r="D1259" s="220">
        <v>700</v>
      </c>
      <c r="E1259" s="220">
        <v>0</v>
      </c>
      <c r="F1259" s="221">
        <f t="shared" si="319"/>
        <v>100</v>
      </c>
      <c r="G1259" s="218"/>
      <c r="H1259" s="218"/>
    </row>
    <row r="1260" spans="1:8" s="178" customFormat="1" x14ac:dyDescent="0.2">
      <c r="A1260" s="209">
        <v>412900</v>
      </c>
      <c r="B1260" s="210" t="s">
        <v>80</v>
      </c>
      <c r="C1260" s="231">
        <v>500</v>
      </c>
      <c r="D1260" s="220">
        <v>2900</v>
      </c>
      <c r="E1260" s="220">
        <v>0</v>
      </c>
      <c r="F1260" s="221"/>
      <c r="G1260" s="218"/>
      <c r="H1260" s="218"/>
    </row>
    <row r="1261" spans="1:8" s="236" customFormat="1" x14ac:dyDescent="0.2">
      <c r="A1261" s="224">
        <v>415000</v>
      </c>
      <c r="B1261" s="222" t="s">
        <v>119</v>
      </c>
      <c r="C1261" s="233">
        <f>SUM(C1262:C1262)</f>
        <v>520000</v>
      </c>
      <c r="D1261" s="233">
        <f>SUM(D1262:D1262)</f>
        <v>650000</v>
      </c>
      <c r="E1261" s="233">
        <f>SUM(E1262:E1262)</f>
        <v>0</v>
      </c>
      <c r="F1261" s="217">
        <f t="shared" ref="F1261:F1271" si="321">D1261/C1261*100</f>
        <v>125</v>
      </c>
      <c r="G1261" s="218"/>
      <c r="H1261" s="218"/>
    </row>
    <row r="1262" spans="1:8" s="178" customFormat="1" x14ac:dyDescent="0.2">
      <c r="A1262" s="239">
        <v>415200</v>
      </c>
      <c r="B1262" s="210" t="s">
        <v>726</v>
      </c>
      <c r="C1262" s="231">
        <v>520000</v>
      </c>
      <c r="D1262" s="220">
        <v>650000</v>
      </c>
      <c r="E1262" s="220">
        <v>0</v>
      </c>
      <c r="F1262" s="221">
        <f t="shared" si="321"/>
        <v>125</v>
      </c>
      <c r="G1262" s="218"/>
      <c r="H1262" s="218"/>
    </row>
    <row r="1263" spans="1:8" s="236" customFormat="1" x14ac:dyDescent="0.2">
      <c r="A1263" s="224">
        <v>480000</v>
      </c>
      <c r="B1263" s="222" t="s">
        <v>202</v>
      </c>
      <c r="C1263" s="233">
        <f>C1264</f>
        <v>1400000</v>
      </c>
      <c r="D1263" s="233">
        <f t="shared" ref="D1263:D1264" si="322">D1264</f>
        <v>1400000.0000000002</v>
      </c>
      <c r="E1263" s="233">
        <f t="shared" ref="E1263:E1264" si="323">E1264</f>
        <v>0</v>
      </c>
      <c r="F1263" s="217">
        <f t="shared" si="321"/>
        <v>100.00000000000003</v>
      </c>
      <c r="G1263" s="218"/>
      <c r="H1263" s="218"/>
    </row>
    <row r="1264" spans="1:8" s="236" customFormat="1" x14ac:dyDescent="0.2">
      <c r="A1264" s="224">
        <v>488000</v>
      </c>
      <c r="B1264" s="222" t="s">
        <v>31</v>
      </c>
      <c r="C1264" s="233">
        <f>C1265</f>
        <v>1400000</v>
      </c>
      <c r="D1264" s="233">
        <f t="shared" si="322"/>
        <v>1400000.0000000002</v>
      </c>
      <c r="E1264" s="233">
        <f t="shared" si="323"/>
        <v>0</v>
      </c>
      <c r="F1264" s="217">
        <f t="shared" si="321"/>
        <v>100.00000000000003</v>
      </c>
      <c r="G1264" s="218"/>
      <c r="H1264" s="218"/>
    </row>
    <row r="1265" spans="1:8" s="178" customFormat="1" x14ac:dyDescent="0.2">
      <c r="A1265" s="209">
        <v>488100</v>
      </c>
      <c r="B1265" s="210" t="s">
        <v>230</v>
      </c>
      <c r="C1265" s="231">
        <v>1400000</v>
      </c>
      <c r="D1265" s="220">
        <v>1400000.0000000002</v>
      </c>
      <c r="E1265" s="220">
        <v>0</v>
      </c>
      <c r="F1265" s="221">
        <f t="shared" si="321"/>
        <v>100.00000000000003</v>
      </c>
      <c r="G1265" s="218"/>
      <c r="H1265" s="218"/>
    </row>
    <row r="1266" spans="1:8" s="234" customFormat="1" x14ac:dyDescent="0.2">
      <c r="A1266" s="224">
        <v>510000</v>
      </c>
      <c r="B1266" s="222" t="s">
        <v>245</v>
      </c>
      <c r="C1266" s="233">
        <f>C1267+0+C1269</f>
        <v>3700</v>
      </c>
      <c r="D1266" s="233">
        <f>D1267+0+D1269</f>
        <v>4000</v>
      </c>
      <c r="E1266" s="233">
        <f>E1267+0+E1269</f>
        <v>0</v>
      </c>
      <c r="F1266" s="217">
        <f t="shared" si="321"/>
        <v>108.10810810810811</v>
      </c>
      <c r="G1266" s="218"/>
      <c r="H1266" s="218"/>
    </row>
    <row r="1267" spans="1:8" s="234" customFormat="1" x14ac:dyDescent="0.2">
      <c r="A1267" s="224">
        <v>511000</v>
      </c>
      <c r="B1267" s="222" t="s">
        <v>246</v>
      </c>
      <c r="C1267" s="233">
        <f>C1268+0</f>
        <v>2200</v>
      </c>
      <c r="D1267" s="233">
        <f>D1268+0</f>
        <v>2500</v>
      </c>
      <c r="E1267" s="233">
        <f>E1268+0</f>
        <v>0</v>
      </c>
      <c r="F1267" s="217">
        <f t="shared" si="321"/>
        <v>113.63636363636364</v>
      </c>
      <c r="G1267" s="218"/>
      <c r="H1267" s="218"/>
    </row>
    <row r="1268" spans="1:8" s="178" customFormat="1" x14ac:dyDescent="0.2">
      <c r="A1268" s="209">
        <v>511300</v>
      </c>
      <c r="B1268" s="210" t="s">
        <v>249</v>
      </c>
      <c r="C1268" s="231">
        <v>2200</v>
      </c>
      <c r="D1268" s="220">
        <v>2500</v>
      </c>
      <c r="E1268" s="220">
        <v>0</v>
      </c>
      <c r="F1268" s="221">
        <f t="shared" si="321"/>
        <v>113.63636363636364</v>
      </c>
      <c r="G1268" s="218"/>
      <c r="H1268" s="218"/>
    </row>
    <row r="1269" spans="1:8" s="234" customFormat="1" x14ac:dyDescent="0.2">
      <c r="A1269" s="224">
        <v>516000</v>
      </c>
      <c r="B1269" s="222" t="s">
        <v>257</v>
      </c>
      <c r="C1269" s="233">
        <f>C1270</f>
        <v>1500</v>
      </c>
      <c r="D1269" s="233">
        <f t="shared" ref="D1269" si="324">D1270</f>
        <v>1500</v>
      </c>
      <c r="E1269" s="233">
        <f t="shared" ref="E1269" si="325">E1270</f>
        <v>0</v>
      </c>
      <c r="F1269" s="217">
        <f t="shared" si="321"/>
        <v>100</v>
      </c>
      <c r="G1269" s="218"/>
      <c r="H1269" s="218"/>
    </row>
    <row r="1270" spans="1:8" s="178" customFormat="1" x14ac:dyDescent="0.2">
      <c r="A1270" s="209">
        <v>516100</v>
      </c>
      <c r="B1270" s="210" t="s">
        <v>257</v>
      </c>
      <c r="C1270" s="231">
        <v>1500</v>
      </c>
      <c r="D1270" s="220">
        <v>1500</v>
      </c>
      <c r="E1270" s="220">
        <v>0</v>
      </c>
      <c r="F1270" s="221">
        <f t="shared" si="321"/>
        <v>100</v>
      </c>
      <c r="G1270" s="218"/>
      <c r="H1270" s="218"/>
    </row>
    <row r="1271" spans="1:8" s="178" customFormat="1" x14ac:dyDescent="0.2">
      <c r="A1271" s="241"/>
      <c r="B1271" s="227" t="s">
        <v>294</v>
      </c>
      <c r="C1271" s="238">
        <f>C1244+C1263+C1266+0</f>
        <v>2306000</v>
      </c>
      <c r="D1271" s="238">
        <f>D1244+D1263+D1266+0</f>
        <v>2446000</v>
      </c>
      <c r="E1271" s="238">
        <f>E1244+E1263+E1266+0</f>
        <v>0</v>
      </c>
      <c r="F1271" s="229">
        <f t="shared" si="321"/>
        <v>106.07111882046834</v>
      </c>
      <c r="G1271" s="218"/>
      <c r="H1271" s="218"/>
    </row>
    <row r="1272" spans="1:8" s="178" customFormat="1" x14ac:dyDescent="0.2">
      <c r="A1272" s="190"/>
      <c r="B1272" s="210"/>
      <c r="C1272" s="231"/>
      <c r="D1272" s="231"/>
      <c r="E1272" s="231"/>
      <c r="F1272" s="232"/>
      <c r="G1272" s="218"/>
      <c r="H1272" s="218"/>
    </row>
    <row r="1273" spans="1:8" s="178" customFormat="1" x14ac:dyDescent="0.2">
      <c r="A1273" s="205"/>
      <c r="B1273" s="202"/>
      <c r="C1273" s="231"/>
      <c r="D1273" s="231"/>
      <c r="E1273" s="231"/>
      <c r="F1273" s="232"/>
      <c r="G1273" s="218"/>
      <c r="H1273" s="218"/>
    </row>
    <row r="1274" spans="1:8" s="178" customFormat="1" x14ac:dyDescent="0.2">
      <c r="A1274" s="209" t="s">
        <v>635</v>
      </c>
      <c r="B1274" s="222"/>
      <c r="C1274" s="231"/>
      <c r="D1274" s="231"/>
      <c r="E1274" s="231"/>
      <c r="F1274" s="232"/>
      <c r="G1274" s="218"/>
      <c r="H1274" s="218"/>
    </row>
    <row r="1275" spans="1:8" s="178" customFormat="1" x14ac:dyDescent="0.2">
      <c r="A1275" s="209" t="s">
        <v>345</v>
      </c>
      <c r="B1275" s="222"/>
      <c r="C1275" s="231"/>
      <c r="D1275" s="231"/>
      <c r="E1275" s="231"/>
      <c r="F1275" s="232"/>
      <c r="G1275" s="218"/>
      <c r="H1275" s="218"/>
    </row>
    <row r="1276" spans="1:8" s="178" customFormat="1" x14ac:dyDescent="0.2">
      <c r="A1276" s="209" t="s">
        <v>362</v>
      </c>
      <c r="B1276" s="222"/>
      <c r="C1276" s="231"/>
      <c r="D1276" s="231"/>
      <c r="E1276" s="231"/>
      <c r="F1276" s="232"/>
      <c r="G1276" s="218"/>
      <c r="H1276" s="218"/>
    </row>
    <row r="1277" spans="1:8" s="178" customFormat="1" x14ac:dyDescent="0.2">
      <c r="A1277" s="209" t="s">
        <v>634</v>
      </c>
      <c r="B1277" s="222"/>
      <c r="C1277" s="231"/>
      <c r="D1277" s="231"/>
      <c r="E1277" s="231"/>
      <c r="F1277" s="232"/>
      <c r="G1277" s="218"/>
      <c r="H1277" s="218"/>
    </row>
    <row r="1278" spans="1:8" s="178" customFormat="1" x14ac:dyDescent="0.2">
      <c r="A1278" s="209"/>
      <c r="B1278" s="211"/>
      <c r="C1278" s="212"/>
      <c r="D1278" s="212"/>
      <c r="E1278" s="212"/>
      <c r="F1278" s="213"/>
      <c r="G1278" s="218"/>
      <c r="H1278" s="218"/>
    </row>
    <row r="1279" spans="1:8" s="178" customFormat="1" x14ac:dyDescent="0.2">
      <c r="A1279" s="224">
        <v>410000</v>
      </c>
      <c r="B1279" s="215" t="s">
        <v>44</v>
      </c>
      <c r="C1279" s="233">
        <f>C1280+C1285+C1295</f>
        <v>2293500</v>
      </c>
      <c r="D1279" s="233">
        <f>D1280+D1285+D1295</f>
        <v>2295900</v>
      </c>
      <c r="E1279" s="233">
        <f>E1280+E1285+E1295</f>
        <v>999400</v>
      </c>
      <c r="F1279" s="217">
        <f t="shared" ref="F1279:F1285" si="326">D1279/C1279*100</f>
        <v>100.10464355788098</v>
      </c>
      <c r="G1279" s="218"/>
      <c r="H1279" s="218"/>
    </row>
    <row r="1280" spans="1:8" s="178" customFormat="1" x14ac:dyDescent="0.2">
      <c r="A1280" s="224">
        <v>411000</v>
      </c>
      <c r="B1280" s="215" t="s">
        <v>45</v>
      </c>
      <c r="C1280" s="233">
        <f>SUM(C1281:C1284)</f>
        <v>2290000</v>
      </c>
      <c r="D1280" s="233">
        <f t="shared" ref="D1280" si="327">SUM(D1281:D1284)</f>
        <v>2292000</v>
      </c>
      <c r="E1280" s="233">
        <f>SUM(E1281:E1284)</f>
        <v>283000</v>
      </c>
      <c r="F1280" s="217">
        <f t="shared" si="326"/>
        <v>100.08733624454149</v>
      </c>
      <c r="G1280" s="218"/>
      <c r="H1280" s="218"/>
    </row>
    <row r="1281" spans="1:8" s="178" customFormat="1" x14ac:dyDescent="0.2">
      <c r="A1281" s="209">
        <v>411100</v>
      </c>
      <c r="B1281" s="210" t="s">
        <v>46</v>
      </c>
      <c r="C1281" s="231">
        <f>2050000+53200+30800</f>
        <v>2134000</v>
      </c>
      <c r="D1281" s="220">
        <v>2120000</v>
      </c>
      <c r="E1281" s="231">
        <v>180000</v>
      </c>
      <c r="F1281" s="221">
        <f t="shared" si="326"/>
        <v>99.34395501405811</v>
      </c>
      <c r="G1281" s="218"/>
      <c r="H1281" s="218"/>
    </row>
    <row r="1282" spans="1:8" s="178" customFormat="1" ht="46.5" x14ac:dyDescent="0.2">
      <c r="A1282" s="209">
        <v>411200</v>
      </c>
      <c r="B1282" s="210" t="s">
        <v>47</v>
      </c>
      <c r="C1282" s="231">
        <v>66000</v>
      </c>
      <c r="D1282" s="220">
        <v>77000</v>
      </c>
      <c r="E1282" s="231">
        <v>100000</v>
      </c>
      <c r="F1282" s="221">
        <f t="shared" si="326"/>
        <v>116.66666666666667</v>
      </c>
      <c r="G1282" s="218"/>
      <c r="H1282" s="218"/>
    </row>
    <row r="1283" spans="1:8" s="178" customFormat="1" ht="46.5" x14ac:dyDescent="0.2">
      <c r="A1283" s="209">
        <v>411300</v>
      </c>
      <c r="B1283" s="210" t="s">
        <v>48</v>
      </c>
      <c r="C1283" s="231">
        <v>55000</v>
      </c>
      <c r="D1283" s="220">
        <v>65000.000000000007</v>
      </c>
      <c r="E1283" s="231">
        <v>0</v>
      </c>
      <c r="F1283" s="221">
        <f t="shared" si="326"/>
        <v>118.18181818181819</v>
      </c>
      <c r="G1283" s="218"/>
      <c r="H1283" s="218"/>
    </row>
    <row r="1284" spans="1:8" s="178" customFormat="1" x14ac:dyDescent="0.2">
      <c r="A1284" s="209">
        <v>411400</v>
      </c>
      <c r="B1284" s="210" t="s">
        <v>49</v>
      </c>
      <c r="C1284" s="231">
        <v>35000</v>
      </c>
      <c r="D1284" s="220">
        <v>29999.999999999967</v>
      </c>
      <c r="E1284" s="231">
        <v>3000</v>
      </c>
      <c r="F1284" s="221">
        <f t="shared" si="326"/>
        <v>85.714285714285623</v>
      </c>
      <c r="G1284" s="218"/>
      <c r="H1284" s="218"/>
    </row>
    <row r="1285" spans="1:8" s="178" customFormat="1" x14ac:dyDescent="0.2">
      <c r="A1285" s="224">
        <v>412000</v>
      </c>
      <c r="B1285" s="222" t="s">
        <v>50</v>
      </c>
      <c r="C1285" s="233">
        <f>SUM(C1286:C1294)</f>
        <v>3500</v>
      </c>
      <c r="D1285" s="233">
        <f>SUM(D1286:D1294)</f>
        <v>3899.9999999999995</v>
      </c>
      <c r="E1285" s="233">
        <f>SUM(E1286:E1294)</f>
        <v>696400</v>
      </c>
      <c r="F1285" s="217">
        <f t="shared" si="326"/>
        <v>111.42857142857142</v>
      </c>
      <c r="G1285" s="218"/>
      <c r="H1285" s="218"/>
    </row>
    <row r="1286" spans="1:8" s="178" customFormat="1" ht="46.5" x14ac:dyDescent="0.2">
      <c r="A1286" s="239">
        <v>412200</v>
      </c>
      <c r="B1286" s="210" t="s">
        <v>52</v>
      </c>
      <c r="C1286" s="231">
        <v>0</v>
      </c>
      <c r="D1286" s="220">
        <v>0</v>
      </c>
      <c r="E1286" s="231">
        <v>400000</v>
      </c>
      <c r="F1286" s="217">
        <v>0</v>
      </c>
      <c r="G1286" s="218"/>
      <c r="H1286" s="218"/>
    </row>
    <row r="1287" spans="1:8" s="178" customFormat="1" x14ac:dyDescent="0.2">
      <c r="A1287" s="239">
        <v>412300</v>
      </c>
      <c r="B1287" s="210" t="s">
        <v>53</v>
      </c>
      <c r="C1287" s="231">
        <v>0</v>
      </c>
      <c r="D1287" s="220">
        <v>0</v>
      </c>
      <c r="E1287" s="231">
        <v>100000</v>
      </c>
      <c r="F1287" s="217">
        <v>0</v>
      </c>
      <c r="G1287" s="218"/>
      <c r="H1287" s="218"/>
    </row>
    <row r="1288" spans="1:8" s="178" customFormat="1" x14ac:dyDescent="0.2">
      <c r="A1288" s="239">
        <v>412400</v>
      </c>
      <c r="B1288" s="210" t="s">
        <v>55</v>
      </c>
      <c r="C1288" s="220">
        <v>0</v>
      </c>
      <c r="D1288" s="220">
        <v>0</v>
      </c>
      <c r="E1288" s="231">
        <v>2400</v>
      </c>
      <c r="F1288" s="217">
        <v>0</v>
      </c>
      <c r="G1288" s="218"/>
      <c r="H1288" s="218"/>
    </row>
    <row r="1289" spans="1:8" s="178" customFormat="1" x14ac:dyDescent="0.2">
      <c r="A1289" s="239">
        <v>412500</v>
      </c>
      <c r="B1289" s="210" t="s">
        <v>57</v>
      </c>
      <c r="C1289" s="231">
        <v>0</v>
      </c>
      <c r="D1289" s="220">
        <v>0</v>
      </c>
      <c r="E1289" s="231">
        <v>70000</v>
      </c>
      <c r="F1289" s="217">
        <v>0</v>
      </c>
      <c r="G1289" s="218"/>
      <c r="H1289" s="218"/>
    </row>
    <row r="1290" spans="1:8" s="178" customFormat="1" x14ac:dyDescent="0.2">
      <c r="A1290" s="239">
        <v>412600</v>
      </c>
      <c r="B1290" s="210" t="s">
        <v>58</v>
      </c>
      <c r="C1290" s="231">
        <v>0</v>
      </c>
      <c r="D1290" s="220">
        <v>0</v>
      </c>
      <c r="E1290" s="231">
        <v>15000</v>
      </c>
      <c r="F1290" s="217">
        <v>0</v>
      </c>
      <c r="G1290" s="218"/>
      <c r="H1290" s="218"/>
    </row>
    <row r="1291" spans="1:8" s="178" customFormat="1" x14ac:dyDescent="0.2">
      <c r="A1291" s="239">
        <v>412700</v>
      </c>
      <c r="B1291" s="210" t="s">
        <v>60</v>
      </c>
      <c r="C1291" s="231">
        <v>0</v>
      </c>
      <c r="D1291" s="220">
        <v>0</v>
      </c>
      <c r="E1291" s="231">
        <v>50000</v>
      </c>
      <c r="F1291" s="217">
        <v>0</v>
      </c>
      <c r="G1291" s="218"/>
      <c r="H1291" s="218"/>
    </row>
    <row r="1292" spans="1:8" s="178" customFormat="1" x14ac:dyDescent="0.2">
      <c r="A1292" s="239">
        <v>412800</v>
      </c>
      <c r="B1292" s="210" t="s">
        <v>73</v>
      </c>
      <c r="C1292" s="231">
        <v>0</v>
      </c>
      <c r="D1292" s="220">
        <v>0</v>
      </c>
      <c r="E1292" s="231">
        <v>5000</v>
      </c>
      <c r="F1292" s="217">
        <v>0</v>
      </c>
      <c r="G1292" s="218"/>
      <c r="H1292" s="218"/>
    </row>
    <row r="1293" spans="1:8" s="178" customFormat="1" x14ac:dyDescent="0.2">
      <c r="A1293" s="209">
        <v>412900</v>
      </c>
      <c r="B1293" s="210" t="s">
        <v>78</v>
      </c>
      <c r="C1293" s="231">
        <v>3500</v>
      </c>
      <c r="D1293" s="220">
        <v>3899.9999999999995</v>
      </c>
      <c r="E1293" s="231">
        <v>0</v>
      </c>
      <c r="F1293" s="221">
        <f>D1293/C1293*100</f>
        <v>111.42857142857142</v>
      </c>
      <c r="G1293" s="218"/>
      <c r="H1293" s="218"/>
    </row>
    <row r="1294" spans="1:8" s="178" customFormat="1" x14ac:dyDescent="0.2">
      <c r="A1294" s="209">
        <v>412900</v>
      </c>
      <c r="B1294" s="210" t="s">
        <v>80</v>
      </c>
      <c r="C1294" s="231">
        <v>0</v>
      </c>
      <c r="D1294" s="220">
        <v>0</v>
      </c>
      <c r="E1294" s="231">
        <v>54000</v>
      </c>
      <c r="F1294" s="217">
        <v>0</v>
      </c>
      <c r="G1294" s="218"/>
      <c r="H1294" s="218"/>
    </row>
    <row r="1295" spans="1:8" s="234" customFormat="1" x14ac:dyDescent="0.2">
      <c r="A1295" s="224">
        <v>413000</v>
      </c>
      <c r="B1295" s="222" t="s">
        <v>97</v>
      </c>
      <c r="C1295" s="233">
        <f>C1296</f>
        <v>0</v>
      </c>
      <c r="D1295" s="233">
        <f t="shared" ref="D1295" si="328">D1296</f>
        <v>0</v>
      </c>
      <c r="E1295" s="233">
        <f t="shared" ref="E1295" si="329">E1296</f>
        <v>20000</v>
      </c>
      <c r="F1295" s="217">
        <v>0</v>
      </c>
      <c r="G1295" s="218"/>
      <c r="H1295" s="218"/>
    </row>
    <row r="1296" spans="1:8" s="178" customFormat="1" x14ac:dyDescent="0.2">
      <c r="A1296" s="209">
        <v>413900</v>
      </c>
      <c r="B1296" s="210" t="s">
        <v>106</v>
      </c>
      <c r="C1296" s="231">
        <v>0</v>
      </c>
      <c r="D1296" s="220">
        <v>0</v>
      </c>
      <c r="E1296" s="231">
        <v>20000</v>
      </c>
      <c r="F1296" s="217">
        <v>0</v>
      </c>
      <c r="G1296" s="218"/>
      <c r="H1296" s="218"/>
    </row>
    <row r="1297" spans="1:8" s="234" customFormat="1" x14ac:dyDescent="0.2">
      <c r="A1297" s="224">
        <v>510000</v>
      </c>
      <c r="B1297" s="222" t="s">
        <v>245</v>
      </c>
      <c r="C1297" s="233">
        <f>C1298+C1303</f>
        <v>600000</v>
      </c>
      <c r="D1297" s="233">
        <f t="shared" ref="D1297" si="330">D1298+D1303</f>
        <v>600000</v>
      </c>
      <c r="E1297" s="233">
        <f>E1298+E1303</f>
        <v>395600</v>
      </c>
      <c r="F1297" s="217">
        <f>D1297/C1297*100</f>
        <v>100</v>
      </c>
      <c r="G1297" s="218"/>
      <c r="H1297" s="218"/>
    </row>
    <row r="1298" spans="1:8" s="234" customFormat="1" x14ac:dyDescent="0.2">
      <c r="A1298" s="224">
        <v>511000</v>
      </c>
      <c r="B1298" s="222" t="s">
        <v>246</v>
      </c>
      <c r="C1298" s="233">
        <f t="shared" ref="C1298" si="331">SUM(C1299:C1302)</f>
        <v>0</v>
      </c>
      <c r="D1298" s="233">
        <f t="shared" ref="D1298" si="332">SUM(D1299:D1302)</f>
        <v>0</v>
      </c>
      <c r="E1298" s="233">
        <f>SUM(E1299:E1302)</f>
        <v>75600</v>
      </c>
      <c r="F1298" s="217">
        <v>0</v>
      </c>
      <c r="G1298" s="218"/>
      <c r="H1298" s="218"/>
    </row>
    <row r="1299" spans="1:8" s="178" customFormat="1" x14ac:dyDescent="0.2">
      <c r="A1299" s="239">
        <v>511100</v>
      </c>
      <c r="B1299" s="210" t="s">
        <v>247</v>
      </c>
      <c r="C1299" s="231">
        <v>0</v>
      </c>
      <c r="D1299" s="220">
        <v>0</v>
      </c>
      <c r="E1299" s="231">
        <v>10000</v>
      </c>
      <c r="F1299" s="217">
        <v>0</v>
      </c>
      <c r="G1299" s="218"/>
      <c r="H1299" s="218"/>
    </row>
    <row r="1300" spans="1:8" s="178" customFormat="1" ht="46.5" x14ac:dyDescent="0.2">
      <c r="A1300" s="209">
        <v>511200</v>
      </c>
      <c r="B1300" s="210" t="s">
        <v>248</v>
      </c>
      <c r="C1300" s="231">
        <v>0</v>
      </c>
      <c r="D1300" s="220">
        <v>0</v>
      </c>
      <c r="E1300" s="231">
        <v>40000</v>
      </c>
      <c r="F1300" s="217">
        <v>0</v>
      </c>
      <c r="G1300" s="218"/>
      <c r="H1300" s="218"/>
    </row>
    <row r="1301" spans="1:8" s="178" customFormat="1" x14ac:dyDescent="0.2">
      <c r="A1301" s="209">
        <v>511300</v>
      </c>
      <c r="B1301" s="210" t="s">
        <v>249</v>
      </c>
      <c r="C1301" s="231">
        <v>0</v>
      </c>
      <c r="D1301" s="220">
        <v>0</v>
      </c>
      <c r="E1301" s="231">
        <v>25000</v>
      </c>
      <c r="F1301" s="217">
        <v>0</v>
      </c>
      <c r="G1301" s="218"/>
      <c r="H1301" s="218"/>
    </row>
    <row r="1302" spans="1:8" s="178" customFormat="1" x14ac:dyDescent="0.2">
      <c r="A1302" s="209">
        <v>511400</v>
      </c>
      <c r="B1302" s="210" t="s">
        <v>250</v>
      </c>
      <c r="C1302" s="220">
        <v>0</v>
      </c>
      <c r="D1302" s="220">
        <v>0</v>
      </c>
      <c r="E1302" s="231">
        <v>600</v>
      </c>
      <c r="F1302" s="217">
        <v>0</v>
      </c>
      <c r="G1302" s="218"/>
      <c r="H1302" s="218"/>
    </row>
    <row r="1303" spans="1:8" s="234" customFormat="1" x14ac:dyDescent="0.2">
      <c r="A1303" s="224">
        <v>516000</v>
      </c>
      <c r="B1303" s="222" t="s">
        <v>257</v>
      </c>
      <c r="C1303" s="233">
        <f>C1304</f>
        <v>600000</v>
      </c>
      <c r="D1303" s="233">
        <f t="shared" ref="D1303" si="333">D1304</f>
        <v>600000</v>
      </c>
      <c r="E1303" s="233">
        <f>E1304</f>
        <v>320000</v>
      </c>
      <c r="F1303" s="217">
        <f>D1303/C1303*100</f>
        <v>100</v>
      </c>
      <c r="G1303" s="218"/>
      <c r="H1303" s="218"/>
    </row>
    <row r="1304" spans="1:8" s="178" customFormat="1" x14ac:dyDescent="0.2">
      <c r="A1304" s="209">
        <v>516100</v>
      </c>
      <c r="B1304" s="210" t="s">
        <v>257</v>
      </c>
      <c r="C1304" s="231">
        <v>600000</v>
      </c>
      <c r="D1304" s="220">
        <v>600000</v>
      </c>
      <c r="E1304" s="231">
        <v>320000</v>
      </c>
      <c r="F1304" s="221">
        <f>D1304/C1304*100</f>
        <v>100</v>
      </c>
      <c r="G1304" s="218"/>
      <c r="H1304" s="218"/>
    </row>
    <row r="1305" spans="1:8" s="234" customFormat="1" x14ac:dyDescent="0.2">
      <c r="A1305" s="224">
        <v>630000</v>
      </c>
      <c r="B1305" s="222" t="s">
        <v>277</v>
      </c>
      <c r="C1305" s="233">
        <f>C1308+C1306</f>
        <v>50000</v>
      </c>
      <c r="D1305" s="233">
        <f t="shared" ref="D1305" si="334">D1308+D1306</f>
        <v>45000</v>
      </c>
      <c r="E1305" s="233">
        <f>E1308+E1306</f>
        <v>292000</v>
      </c>
      <c r="F1305" s="217">
        <f>D1305/C1305*100</f>
        <v>90</v>
      </c>
      <c r="G1305" s="218"/>
      <c r="H1305" s="218"/>
    </row>
    <row r="1306" spans="1:8" s="234" customFormat="1" x14ac:dyDescent="0.2">
      <c r="A1306" s="224">
        <v>631000</v>
      </c>
      <c r="B1306" s="222" t="s">
        <v>278</v>
      </c>
      <c r="C1306" s="233">
        <f>C1307</f>
        <v>0</v>
      </c>
      <c r="D1306" s="233">
        <f t="shared" ref="D1306" si="335">D1307</f>
        <v>0</v>
      </c>
      <c r="E1306" s="233">
        <f t="shared" ref="E1306" si="336">E1307</f>
        <v>235000</v>
      </c>
      <c r="F1306" s="217">
        <v>0</v>
      </c>
      <c r="G1306" s="218"/>
      <c r="H1306" s="218"/>
    </row>
    <row r="1307" spans="1:8" s="178" customFormat="1" x14ac:dyDescent="0.2">
      <c r="A1307" s="209">
        <v>631900</v>
      </c>
      <c r="B1307" s="210" t="s">
        <v>281</v>
      </c>
      <c r="C1307" s="231">
        <v>0</v>
      </c>
      <c r="D1307" s="220">
        <v>0</v>
      </c>
      <c r="E1307" s="231">
        <v>235000</v>
      </c>
      <c r="F1307" s="217">
        <v>0</v>
      </c>
      <c r="G1307" s="218"/>
      <c r="H1307" s="218"/>
    </row>
    <row r="1308" spans="1:8" s="234" customFormat="1" x14ac:dyDescent="0.2">
      <c r="A1308" s="224">
        <v>638000</v>
      </c>
      <c r="B1308" s="222" t="s">
        <v>284</v>
      </c>
      <c r="C1308" s="233">
        <f>C1309</f>
        <v>50000</v>
      </c>
      <c r="D1308" s="233">
        <f t="shared" ref="D1308" si="337">D1309</f>
        <v>45000</v>
      </c>
      <c r="E1308" s="233">
        <f t="shared" ref="E1308" si="338">E1309</f>
        <v>57000</v>
      </c>
      <c r="F1308" s="217">
        <f>D1308/C1308*100</f>
        <v>90</v>
      </c>
      <c r="G1308" s="218"/>
      <c r="H1308" s="218"/>
    </row>
    <row r="1309" spans="1:8" s="178" customFormat="1" x14ac:dyDescent="0.2">
      <c r="A1309" s="209">
        <v>638100</v>
      </c>
      <c r="B1309" s="210" t="s">
        <v>285</v>
      </c>
      <c r="C1309" s="231">
        <v>50000</v>
      </c>
      <c r="D1309" s="220">
        <v>45000</v>
      </c>
      <c r="E1309" s="231">
        <v>57000</v>
      </c>
      <c r="F1309" s="221">
        <f>D1309/C1309*100</f>
        <v>90</v>
      </c>
      <c r="G1309" s="218"/>
      <c r="H1309" s="218"/>
    </row>
    <row r="1310" spans="1:8" s="178" customFormat="1" x14ac:dyDescent="0.2">
      <c r="A1310" s="237"/>
      <c r="B1310" s="227" t="s">
        <v>294</v>
      </c>
      <c r="C1310" s="238">
        <f>C1279+0+C1297+C1305</f>
        <v>2943500</v>
      </c>
      <c r="D1310" s="238">
        <f>D1279+0+D1297+D1305</f>
        <v>2940900</v>
      </c>
      <c r="E1310" s="238">
        <f>E1279+0+E1297+E1305</f>
        <v>1687000</v>
      </c>
      <c r="F1310" s="229">
        <f>D1310/C1310*100</f>
        <v>99.911669780873112</v>
      </c>
      <c r="G1310" s="218"/>
      <c r="H1310" s="218"/>
    </row>
    <row r="1311" spans="1:8" s="178" customFormat="1" x14ac:dyDescent="0.2">
      <c r="A1311" s="190"/>
      <c r="B1311" s="202"/>
      <c r="C1311" s="231"/>
      <c r="D1311" s="231"/>
      <c r="E1311" s="231"/>
      <c r="F1311" s="232"/>
      <c r="G1311" s="218"/>
      <c r="H1311" s="218"/>
    </row>
    <row r="1312" spans="1:8" s="178" customFormat="1" x14ac:dyDescent="0.2">
      <c r="A1312" s="205"/>
      <c r="B1312" s="202"/>
      <c r="C1312" s="231"/>
      <c r="D1312" s="231"/>
      <c r="E1312" s="231"/>
      <c r="F1312" s="232"/>
      <c r="G1312" s="218"/>
      <c r="H1312" s="218"/>
    </row>
    <row r="1313" spans="1:8" s="178" customFormat="1" x14ac:dyDescent="0.2">
      <c r="A1313" s="209" t="s">
        <v>363</v>
      </c>
      <c r="B1313" s="222"/>
      <c r="C1313" s="231"/>
      <c r="D1313" s="231"/>
      <c r="E1313" s="231"/>
      <c r="F1313" s="232"/>
      <c r="G1313" s="218"/>
      <c r="H1313" s="218"/>
    </row>
    <row r="1314" spans="1:8" s="178" customFormat="1" x14ac:dyDescent="0.2">
      <c r="A1314" s="209" t="s">
        <v>345</v>
      </c>
      <c r="B1314" s="222"/>
      <c r="C1314" s="231"/>
      <c r="D1314" s="231"/>
      <c r="E1314" s="231"/>
      <c r="F1314" s="232"/>
      <c r="G1314" s="218"/>
      <c r="H1314" s="218"/>
    </row>
    <row r="1315" spans="1:8" s="178" customFormat="1" x14ac:dyDescent="0.2">
      <c r="A1315" s="209" t="s">
        <v>364</v>
      </c>
      <c r="B1315" s="222"/>
      <c r="C1315" s="231"/>
      <c r="D1315" s="231"/>
      <c r="E1315" s="231"/>
      <c r="F1315" s="232"/>
      <c r="G1315" s="218"/>
      <c r="H1315" s="218"/>
    </row>
    <row r="1316" spans="1:8" s="178" customFormat="1" x14ac:dyDescent="0.2">
      <c r="A1316" s="209" t="s">
        <v>365</v>
      </c>
      <c r="B1316" s="222"/>
      <c r="C1316" s="231"/>
      <c r="D1316" s="231"/>
      <c r="E1316" s="231"/>
      <c r="F1316" s="232"/>
      <c r="G1316" s="218"/>
      <c r="H1316" s="218"/>
    </row>
    <row r="1317" spans="1:8" s="178" customFormat="1" x14ac:dyDescent="0.2">
      <c r="A1317" s="209"/>
      <c r="B1317" s="211"/>
      <c r="C1317" s="212"/>
      <c r="D1317" s="212"/>
      <c r="E1317" s="212"/>
      <c r="F1317" s="213"/>
      <c r="G1317" s="218"/>
      <c r="H1317" s="218"/>
    </row>
    <row r="1318" spans="1:8" s="178" customFormat="1" x14ac:dyDescent="0.2">
      <c r="A1318" s="224">
        <v>410000</v>
      </c>
      <c r="B1318" s="215" t="s">
        <v>44</v>
      </c>
      <c r="C1318" s="233">
        <f>C1319+C1324</f>
        <v>18490700</v>
      </c>
      <c r="D1318" s="233">
        <f t="shared" ref="D1318" si="339">D1319+D1324</f>
        <v>18407000</v>
      </c>
      <c r="E1318" s="233">
        <f>E1319+E1324</f>
        <v>1465000</v>
      </c>
      <c r="F1318" s="217">
        <f t="shared" ref="F1318:F1327" si="340">D1318/C1318*100</f>
        <v>99.547340014169279</v>
      </c>
      <c r="G1318" s="218"/>
      <c r="H1318" s="218"/>
    </row>
    <row r="1319" spans="1:8" s="178" customFormat="1" x14ac:dyDescent="0.2">
      <c r="A1319" s="224">
        <v>411000</v>
      </c>
      <c r="B1319" s="215" t="s">
        <v>45</v>
      </c>
      <c r="C1319" s="233">
        <f>SUM(C1320:C1323)</f>
        <v>17946700</v>
      </c>
      <c r="D1319" s="233">
        <f t="shared" ref="D1319" si="341">SUM(D1320:D1323)</f>
        <v>17863000</v>
      </c>
      <c r="E1319" s="233">
        <f>SUM(E1320:E1323)</f>
        <v>460000</v>
      </c>
      <c r="F1319" s="217">
        <f t="shared" si="340"/>
        <v>99.533618994021182</v>
      </c>
      <c r="G1319" s="218"/>
      <c r="H1319" s="218"/>
    </row>
    <row r="1320" spans="1:8" s="178" customFormat="1" x14ac:dyDescent="0.2">
      <c r="A1320" s="209">
        <v>411100</v>
      </c>
      <c r="B1320" s="210" t="s">
        <v>46</v>
      </c>
      <c r="C1320" s="231">
        <f>16000000+635500+252200+299000</f>
        <v>17186700</v>
      </c>
      <c r="D1320" s="220">
        <v>16940000</v>
      </c>
      <c r="E1320" s="231">
        <v>330000</v>
      </c>
      <c r="F1320" s="221">
        <f t="shared" si="340"/>
        <v>98.564587733538147</v>
      </c>
      <c r="G1320" s="218"/>
      <c r="H1320" s="218"/>
    </row>
    <row r="1321" spans="1:8" s="178" customFormat="1" ht="46.5" x14ac:dyDescent="0.2">
      <c r="A1321" s="209">
        <v>411200</v>
      </c>
      <c r="B1321" s="210" t="s">
        <v>47</v>
      </c>
      <c r="C1321" s="231">
        <v>370000</v>
      </c>
      <c r="D1321" s="220">
        <v>423000</v>
      </c>
      <c r="E1321" s="231">
        <v>75000</v>
      </c>
      <c r="F1321" s="221">
        <f t="shared" si="340"/>
        <v>114.32432432432434</v>
      </c>
      <c r="G1321" s="218"/>
      <c r="H1321" s="218"/>
    </row>
    <row r="1322" spans="1:8" s="178" customFormat="1" ht="46.5" x14ac:dyDescent="0.2">
      <c r="A1322" s="209">
        <v>411300</v>
      </c>
      <c r="B1322" s="210" t="s">
        <v>48</v>
      </c>
      <c r="C1322" s="231">
        <v>290000</v>
      </c>
      <c r="D1322" s="220">
        <v>400000.00000000006</v>
      </c>
      <c r="E1322" s="231">
        <v>35000</v>
      </c>
      <c r="F1322" s="221">
        <f t="shared" si="340"/>
        <v>137.93103448275863</v>
      </c>
      <c r="G1322" s="218"/>
      <c r="H1322" s="218"/>
    </row>
    <row r="1323" spans="1:8" s="178" customFormat="1" x14ac:dyDescent="0.2">
      <c r="A1323" s="209">
        <v>411400</v>
      </c>
      <c r="B1323" s="210" t="s">
        <v>49</v>
      </c>
      <c r="C1323" s="231">
        <v>100000</v>
      </c>
      <c r="D1323" s="220">
        <v>100000.00000000004</v>
      </c>
      <c r="E1323" s="231">
        <v>20000</v>
      </c>
      <c r="F1323" s="221">
        <f t="shared" si="340"/>
        <v>100.00000000000004</v>
      </c>
      <c r="G1323" s="218"/>
      <c r="H1323" s="218"/>
    </row>
    <row r="1324" spans="1:8" s="178" customFormat="1" x14ac:dyDescent="0.2">
      <c r="A1324" s="224">
        <v>412000</v>
      </c>
      <c r="B1324" s="222" t="s">
        <v>50</v>
      </c>
      <c r="C1324" s="233">
        <f>SUM(C1325:C1335)</f>
        <v>544000</v>
      </c>
      <c r="D1324" s="233">
        <f>SUM(D1325:D1335)</f>
        <v>544000.00000000012</v>
      </c>
      <c r="E1324" s="233">
        <f>SUM(E1325:E1335)</f>
        <v>1005000</v>
      </c>
      <c r="F1324" s="217">
        <f t="shared" si="340"/>
        <v>100.00000000000003</v>
      </c>
      <c r="G1324" s="218"/>
      <c r="H1324" s="218"/>
    </row>
    <row r="1325" spans="1:8" s="178" customFormat="1" x14ac:dyDescent="0.2">
      <c r="A1325" s="209">
        <v>412100</v>
      </c>
      <c r="B1325" s="210" t="s">
        <v>51</v>
      </c>
      <c r="C1325" s="231">
        <v>800</v>
      </c>
      <c r="D1325" s="220">
        <v>800</v>
      </c>
      <c r="E1325" s="231">
        <v>35000</v>
      </c>
      <c r="F1325" s="221">
        <f t="shared" si="340"/>
        <v>100</v>
      </c>
      <c r="G1325" s="218"/>
      <c r="H1325" s="218"/>
    </row>
    <row r="1326" spans="1:8" s="178" customFormat="1" ht="46.5" x14ac:dyDescent="0.2">
      <c r="A1326" s="209">
        <v>412200</v>
      </c>
      <c r="B1326" s="210" t="s">
        <v>52</v>
      </c>
      <c r="C1326" s="231">
        <v>70000</v>
      </c>
      <c r="D1326" s="220">
        <v>70000</v>
      </c>
      <c r="E1326" s="231">
        <v>200000</v>
      </c>
      <c r="F1326" s="221">
        <f t="shared" si="340"/>
        <v>100</v>
      </c>
      <c r="G1326" s="218"/>
      <c r="H1326" s="218"/>
    </row>
    <row r="1327" spans="1:8" s="178" customFormat="1" x14ac:dyDescent="0.2">
      <c r="A1327" s="209">
        <v>412300</v>
      </c>
      <c r="B1327" s="210" t="s">
        <v>53</v>
      </c>
      <c r="C1327" s="231">
        <v>20000</v>
      </c>
      <c r="D1327" s="220">
        <v>19999.999999999996</v>
      </c>
      <c r="E1327" s="231">
        <v>60000</v>
      </c>
      <c r="F1327" s="221">
        <f t="shared" si="340"/>
        <v>99.999999999999972</v>
      </c>
      <c r="G1327" s="218"/>
      <c r="H1327" s="218"/>
    </row>
    <row r="1328" spans="1:8" s="178" customFormat="1" x14ac:dyDescent="0.2">
      <c r="A1328" s="209">
        <v>412400</v>
      </c>
      <c r="B1328" s="210" t="s">
        <v>55</v>
      </c>
      <c r="C1328" s="231">
        <v>0</v>
      </c>
      <c r="D1328" s="220">
        <v>0</v>
      </c>
      <c r="E1328" s="231">
        <v>35000</v>
      </c>
      <c r="F1328" s="217">
        <v>0</v>
      </c>
      <c r="G1328" s="218"/>
      <c r="H1328" s="218"/>
    </row>
    <row r="1329" spans="1:8" s="178" customFormat="1" x14ac:dyDescent="0.2">
      <c r="A1329" s="209">
        <v>412500</v>
      </c>
      <c r="B1329" s="210" t="s">
        <v>57</v>
      </c>
      <c r="C1329" s="231">
        <v>13000</v>
      </c>
      <c r="D1329" s="220">
        <v>13000</v>
      </c>
      <c r="E1329" s="231">
        <v>120000</v>
      </c>
      <c r="F1329" s="221">
        <f>D1329/C1329*100</f>
        <v>100</v>
      </c>
      <c r="G1329" s="218"/>
      <c r="H1329" s="218"/>
    </row>
    <row r="1330" spans="1:8" s="178" customFormat="1" x14ac:dyDescent="0.2">
      <c r="A1330" s="209">
        <v>412600</v>
      </c>
      <c r="B1330" s="210" t="s">
        <v>58</v>
      </c>
      <c r="C1330" s="231">
        <v>2000</v>
      </c>
      <c r="D1330" s="220">
        <v>3999.9999999999991</v>
      </c>
      <c r="E1330" s="231">
        <v>140000</v>
      </c>
      <c r="F1330" s="221">
        <f>D1330/C1330*100</f>
        <v>199.99999999999994</v>
      </c>
      <c r="G1330" s="218"/>
      <c r="H1330" s="218"/>
    </row>
    <row r="1331" spans="1:8" s="178" customFormat="1" x14ac:dyDescent="0.2">
      <c r="A1331" s="209">
        <v>412700</v>
      </c>
      <c r="B1331" s="210" t="s">
        <v>60</v>
      </c>
      <c r="C1331" s="231">
        <v>15000</v>
      </c>
      <c r="D1331" s="220">
        <v>13000</v>
      </c>
      <c r="E1331" s="231">
        <v>90000</v>
      </c>
      <c r="F1331" s="221">
        <f>D1331/C1331*100</f>
        <v>86.666666666666671</v>
      </c>
      <c r="G1331" s="218"/>
      <c r="H1331" s="218"/>
    </row>
    <row r="1332" spans="1:8" s="178" customFormat="1" x14ac:dyDescent="0.2">
      <c r="A1332" s="209">
        <v>412900</v>
      </c>
      <c r="B1332" s="210" t="s">
        <v>74</v>
      </c>
      <c r="C1332" s="231">
        <v>0</v>
      </c>
      <c r="D1332" s="220">
        <v>18000</v>
      </c>
      <c r="E1332" s="231">
        <v>0</v>
      </c>
      <c r="F1332" s="217">
        <v>0</v>
      </c>
      <c r="G1332" s="218"/>
      <c r="H1332" s="218"/>
    </row>
    <row r="1333" spans="1:8" s="178" customFormat="1" x14ac:dyDescent="0.2">
      <c r="A1333" s="209">
        <v>412900</v>
      </c>
      <c r="B1333" s="223" t="s">
        <v>75</v>
      </c>
      <c r="C1333" s="231">
        <v>396200</v>
      </c>
      <c r="D1333" s="220">
        <v>378000.00000000006</v>
      </c>
      <c r="E1333" s="231">
        <v>0</v>
      </c>
      <c r="F1333" s="221">
        <f>D1333/C1333*100</f>
        <v>95.406360424028279</v>
      </c>
      <c r="G1333" s="218"/>
      <c r="H1333" s="218"/>
    </row>
    <row r="1334" spans="1:8" s="178" customFormat="1" x14ac:dyDescent="0.2">
      <c r="A1334" s="209">
        <v>412900</v>
      </c>
      <c r="B1334" s="210" t="s">
        <v>78</v>
      </c>
      <c r="C1334" s="231">
        <v>27000</v>
      </c>
      <c r="D1334" s="220">
        <v>27000.000000000004</v>
      </c>
      <c r="E1334" s="231">
        <v>0</v>
      </c>
      <c r="F1334" s="221">
        <f>D1334/C1334*100</f>
        <v>100.00000000000003</v>
      </c>
      <c r="G1334" s="218"/>
      <c r="H1334" s="218"/>
    </row>
    <row r="1335" spans="1:8" s="178" customFormat="1" x14ac:dyDescent="0.2">
      <c r="A1335" s="209">
        <v>412900</v>
      </c>
      <c r="B1335" s="210" t="s">
        <v>80</v>
      </c>
      <c r="C1335" s="231">
        <v>0</v>
      </c>
      <c r="D1335" s="220">
        <v>200</v>
      </c>
      <c r="E1335" s="231">
        <v>325000</v>
      </c>
      <c r="F1335" s="217">
        <v>0</v>
      </c>
      <c r="G1335" s="218"/>
      <c r="H1335" s="218"/>
    </row>
    <row r="1336" spans="1:8" s="234" customFormat="1" x14ac:dyDescent="0.2">
      <c r="A1336" s="224">
        <v>510000</v>
      </c>
      <c r="B1336" s="222" t="s">
        <v>245</v>
      </c>
      <c r="C1336" s="233">
        <f>C1337+C1340</f>
        <v>0</v>
      </c>
      <c r="D1336" s="233">
        <f t="shared" ref="D1336" si="342">D1337+D1340</f>
        <v>55000</v>
      </c>
      <c r="E1336" s="233">
        <f>E1337+E1340</f>
        <v>385000</v>
      </c>
      <c r="F1336" s="217">
        <v>0</v>
      </c>
      <c r="G1336" s="218"/>
      <c r="H1336" s="218"/>
    </row>
    <row r="1337" spans="1:8" s="234" customFormat="1" x14ac:dyDescent="0.2">
      <c r="A1337" s="224">
        <v>511000</v>
      </c>
      <c r="B1337" s="222" t="s">
        <v>246</v>
      </c>
      <c r="C1337" s="233">
        <f>SUM(C1338:C1339)</f>
        <v>0</v>
      </c>
      <c r="D1337" s="233">
        <f t="shared" ref="D1337" si="343">SUM(D1338:D1339)</f>
        <v>55000</v>
      </c>
      <c r="E1337" s="233">
        <f>SUM(E1338:E1339)</f>
        <v>380000</v>
      </c>
      <c r="F1337" s="217">
        <v>0</v>
      </c>
      <c r="G1337" s="218"/>
      <c r="H1337" s="218"/>
    </row>
    <row r="1338" spans="1:8" s="178" customFormat="1" ht="46.5" x14ac:dyDescent="0.2">
      <c r="A1338" s="209">
        <v>511200</v>
      </c>
      <c r="B1338" s="210" t="s">
        <v>248</v>
      </c>
      <c r="C1338" s="231">
        <v>0</v>
      </c>
      <c r="D1338" s="220">
        <v>55000</v>
      </c>
      <c r="E1338" s="231">
        <v>180000</v>
      </c>
      <c r="F1338" s="217">
        <v>0</v>
      </c>
      <c r="G1338" s="218"/>
      <c r="H1338" s="218"/>
    </row>
    <row r="1339" spans="1:8" s="178" customFormat="1" x14ac:dyDescent="0.2">
      <c r="A1339" s="209">
        <v>511300</v>
      </c>
      <c r="B1339" s="210" t="s">
        <v>249</v>
      </c>
      <c r="C1339" s="231">
        <v>0</v>
      </c>
      <c r="D1339" s="220">
        <v>0</v>
      </c>
      <c r="E1339" s="231">
        <v>200000</v>
      </c>
      <c r="F1339" s="217">
        <v>0</v>
      </c>
      <c r="G1339" s="218"/>
      <c r="H1339" s="218"/>
    </row>
    <row r="1340" spans="1:8" s="234" customFormat="1" x14ac:dyDescent="0.2">
      <c r="A1340" s="224">
        <v>516000</v>
      </c>
      <c r="B1340" s="222" t="s">
        <v>257</v>
      </c>
      <c r="C1340" s="233">
        <f>C1341</f>
        <v>0</v>
      </c>
      <c r="D1340" s="233">
        <f t="shared" ref="D1340" si="344">D1341</f>
        <v>0</v>
      </c>
      <c r="E1340" s="233">
        <f t="shared" ref="E1340" si="345">E1341</f>
        <v>5000</v>
      </c>
      <c r="F1340" s="217">
        <v>0</v>
      </c>
      <c r="G1340" s="218"/>
      <c r="H1340" s="218"/>
    </row>
    <row r="1341" spans="1:8" s="178" customFormat="1" x14ac:dyDescent="0.2">
      <c r="A1341" s="209">
        <v>516100</v>
      </c>
      <c r="B1341" s="210" t="s">
        <v>257</v>
      </c>
      <c r="C1341" s="231">
        <v>0</v>
      </c>
      <c r="D1341" s="220">
        <v>0</v>
      </c>
      <c r="E1341" s="231">
        <v>5000</v>
      </c>
      <c r="F1341" s="217">
        <v>0</v>
      </c>
      <c r="G1341" s="218"/>
      <c r="H1341" s="218"/>
    </row>
    <row r="1342" spans="1:8" s="234" customFormat="1" x14ac:dyDescent="0.2">
      <c r="A1342" s="224">
        <v>630000</v>
      </c>
      <c r="B1342" s="222" t="s">
        <v>277</v>
      </c>
      <c r="C1342" s="233">
        <f>0+C1343</f>
        <v>550000</v>
      </c>
      <c r="D1342" s="233">
        <f>0+D1343</f>
        <v>820000.00000000012</v>
      </c>
      <c r="E1342" s="233">
        <f>0+E1343</f>
        <v>0</v>
      </c>
      <c r="F1342" s="217">
        <f>D1342/C1342*100</f>
        <v>149.09090909090912</v>
      </c>
      <c r="G1342" s="218"/>
      <c r="H1342" s="218"/>
    </row>
    <row r="1343" spans="1:8" s="234" customFormat="1" x14ac:dyDescent="0.2">
      <c r="A1343" s="224">
        <v>638000</v>
      </c>
      <c r="B1343" s="222" t="s">
        <v>284</v>
      </c>
      <c r="C1343" s="233">
        <f>C1344</f>
        <v>550000</v>
      </c>
      <c r="D1343" s="233">
        <f t="shared" ref="D1343" si="346">D1344</f>
        <v>820000.00000000012</v>
      </c>
      <c r="E1343" s="233">
        <f t="shared" ref="E1343" si="347">E1344</f>
        <v>0</v>
      </c>
      <c r="F1343" s="217">
        <f>D1343/C1343*100</f>
        <v>149.09090909090912</v>
      </c>
      <c r="G1343" s="218"/>
      <c r="H1343" s="218"/>
    </row>
    <row r="1344" spans="1:8" s="178" customFormat="1" x14ac:dyDescent="0.2">
      <c r="A1344" s="209">
        <v>638100</v>
      </c>
      <c r="B1344" s="210" t="s">
        <v>285</v>
      </c>
      <c r="C1344" s="231">
        <v>550000</v>
      </c>
      <c r="D1344" s="220">
        <v>820000.00000000012</v>
      </c>
      <c r="E1344" s="231">
        <v>0</v>
      </c>
      <c r="F1344" s="221">
        <f>D1344/C1344*100</f>
        <v>149.09090909090912</v>
      </c>
      <c r="G1344" s="218"/>
      <c r="H1344" s="218"/>
    </row>
    <row r="1345" spans="1:8" s="178" customFormat="1" x14ac:dyDescent="0.2">
      <c r="A1345" s="237"/>
      <c r="B1345" s="227" t="s">
        <v>294</v>
      </c>
      <c r="C1345" s="238">
        <f>C1318+C1342+C1336+0</f>
        <v>19040700</v>
      </c>
      <c r="D1345" s="238">
        <f>D1318+D1342+D1336+0</f>
        <v>19282000</v>
      </c>
      <c r="E1345" s="238">
        <f>E1318+E1342+E1336+0</f>
        <v>1850000</v>
      </c>
      <c r="F1345" s="229">
        <f>D1345/C1345*100</f>
        <v>101.26728534140025</v>
      </c>
      <c r="G1345" s="218"/>
      <c r="H1345" s="218"/>
    </row>
    <row r="1346" spans="1:8" s="178" customFormat="1" x14ac:dyDescent="0.2">
      <c r="A1346" s="190"/>
      <c r="B1346" s="202"/>
      <c r="C1346" s="212"/>
      <c r="D1346" s="212"/>
      <c r="E1346" s="212"/>
      <c r="F1346" s="213"/>
      <c r="G1346" s="218"/>
      <c r="H1346" s="218"/>
    </row>
    <row r="1347" spans="1:8" s="178" customFormat="1" x14ac:dyDescent="0.2">
      <c r="A1347" s="205"/>
      <c r="B1347" s="202"/>
      <c r="C1347" s="212"/>
      <c r="D1347" s="212"/>
      <c r="E1347" s="212"/>
      <c r="F1347" s="213"/>
      <c r="G1347" s="218"/>
      <c r="H1347" s="218"/>
    </row>
    <row r="1348" spans="1:8" s="178" customFormat="1" x14ac:dyDescent="0.2">
      <c r="A1348" s="209" t="s">
        <v>366</v>
      </c>
      <c r="B1348" s="222"/>
      <c r="C1348" s="231"/>
      <c r="D1348" s="231"/>
      <c r="E1348" s="231"/>
      <c r="F1348" s="232"/>
      <c r="G1348" s="218"/>
      <c r="H1348" s="218"/>
    </row>
    <row r="1349" spans="1:8" s="178" customFormat="1" x14ac:dyDescent="0.2">
      <c r="A1349" s="209" t="s">
        <v>345</v>
      </c>
      <c r="B1349" s="222"/>
      <c r="C1349" s="231"/>
      <c r="D1349" s="231"/>
      <c r="E1349" s="231"/>
      <c r="F1349" s="232"/>
      <c r="G1349" s="218"/>
      <c r="H1349" s="218"/>
    </row>
    <row r="1350" spans="1:8" s="178" customFormat="1" x14ac:dyDescent="0.2">
      <c r="A1350" s="209" t="s">
        <v>367</v>
      </c>
      <c r="B1350" s="222"/>
      <c r="C1350" s="231"/>
      <c r="D1350" s="231"/>
      <c r="E1350" s="231"/>
      <c r="F1350" s="232"/>
      <c r="G1350" s="218"/>
      <c r="H1350" s="218"/>
    </row>
    <row r="1351" spans="1:8" s="178" customFormat="1" x14ac:dyDescent="0.2">
      <c r="A1351" s="209" t="s">
        <v>293</v>
      </c>
      <c r="B1351" s="222"/>
      <c r="C1351" s="231"/>
      <c r="D1351" s="231"/>
      <c r="E1351" s="231"/>
      <c r="F1351" s="232"/>
      <c r="G1351" s="218"/>
      <c r="H1351" s="218"/>
    </row>
    <row r="1352" spans="1:8" s="178" customFormat="1" x14ac:dyDescent="0.2">
      <c r="A1352" s="209"/>
      <c r="B1352" s="211"/>
      <c r="C1352" s="212"/>
      <c r="D1352" s="212"/>
      <c r="E1352" s="212"/>
      <c r="F1352" s="213"/>
      <c r="G1352" s="218"/>
      <c r="H1352" s="218"/>
    </row>
    <row r="1353" spans="1:8" s="178" customFormat="1" x14ac:dyDescent="0.2">
      <c r="A1353" s="224">
        <v>410000</v>
      </c>
      <c r="B1353" s="215" t="s">
        <v>44</v>
      </c>
      <c r="C1353" s="233">
        <f>C1354+C1359+C1369</f>
        <v>2049900</v>
      </c>
      <c r="D1353" s="233">
        <f>D1354+D1359+D1369</f>
        <v>1910299.9999999995</v>
      </c>
      <c r="E1353" s="233">
        <f>E1354+E1359+E1369</f>
        <v>0</v>
      </c>
      <c r="F1353" s="217">
        <f>D1353/C1353*100</f>
        <v>93.189911703009869</v>
      </c>
      <c r="G1353" s="218"/>
      <c r="H1353" s="218"/>
    </row>
    <row r="1354" spans="1:8" s="178" customFormat="1" x14ac:dyDescent="0.2">
      <c r="A1354" s="224">
        <v>411000</v>
      </c>
      <c r="B1354" s="215" t="s">
        <v>45</v>
      </c>
      <c r="C1354" s="233">
        <f>SUM(C1355:C1358)</f>
        <v>434000</v>
      </c>
      <c r="D1354" s="233">
        <f t="shared" ref="D1354" si="348">SUM(D1355:D1358)</f>
        <v>411399.99999999994</v>
      </c>
      <c r="E1354" s="233">
        <f>SUM(E1355:E1358)</f>
        <v>0</v>
      </c>
      <c r="F1354" s="217">
        <f>D1354/C1354*100</f>
        <v>94.792626728110591</v>
      </c>
      <c r="G1354" s="218"/>
      <c r="H1354" s="218"/>
    </row>
    <row r="1355" spans="1:8" s="178" customFormat="1" x14ac:dyDescent="0.2">
      <c r="A1355" s="209">
        <v>411100</v>
      </c>
      <c r="B1355" s="210" t="s">
        <v>46</v>
      </c>
      <c r="C1355" s="231">
        <v>410000</v>
      </c>
      <c r="D1355" s="220">
        <v>379999.99999999994</v>
      </c>
      <c r="E1355" s="220">
        <v>0</v>
      </c>
      <c r="F1355" s="221">
        <f>D1355/C1355*100</f>
        <v>92.682926829268268</v>
      </c>
      <c r="G1355" s="218"/>
      <c r="H1355" s="218"/>
    </row>
    <row r="1356" spans="1:8" s="178" customFormat="1" ht="46.5" x14ac:dyDescent="0.2">
      <c r="A1356" s="209">
        <v>411200</v>
      </c>
      <c r="B1356" s="210" t="s">
        <v>47</v>
      </c>
      <c r="C1356" s="231">
        <v>12000</v>
      </c>
      <c r="D1356" s="220">
        <v>12000</v>
      </c>
      <c r="E1356" s="220">
        <v>0</v>
      </c>
      <c r="F1356" s="221">
        <f>D1356/C1356*100</f>
        <v>100</v>
      </c>
      <c r="G1356" s="218"/>
      <c r="H1356" s="218"/>
    </row>
    <row r="1357" spans="1:8" s="178" customFormat="1" ht="46.5" x14ac:dyDescent="0.2">
      <c r="A1357" s="209">
        <v>411300</v>
      </c>
      <c r="B1357" s="210" t="s">
        <v>48</v>
      </c>
      <c r="C1357" s="231">
        <v>12000</v>
      </c>
      <c r="D1357" s="220">
        <v>17400</v>
      </c>
      <c r="E1357" s="220">
        <v>0</v>
      </c>
      <c r="F1357" s="221">
        <f>D1357/C1357*100</f>
        <v>145</v>
      </c>
      <c r="G1357" s="218"/>
      <c r="H1357" s="218"/>
    </row>
    <row r="1358" spans="1:8" s="178" customFormat="1" x14ac:dyDescent="0.2">
      <c r="A1358" s="209">
        <v>411400</v>
      </c>
      <c r="B1358" s="210" t="s">
        <v>49</v>
      </c>
      <c r="C1358" s="231">
        <v>0</v>
      </c>
      <c r="D1358" s="220">
        <v>2000</v>
      </c>
      <c r="E1358" s="220">
        <v>0</v>
      </c>
      <c r="F1358" s="217">
        <v>0</v>
      </c>
      <c r="G1358" s="218"/>
      <c r="H1358" s="218"/>
    </row>
    <row r="1359" spans="1:8" s="178" customFormat="1" x14ac:dyDescent="0.2">
      <c r="A1359" s="224">
        <v>412000</v>
      </c>
      <c r="B1359" s="222" t="s">
        <v>50</v>
      </c>
      <c r="C1359" s="233">
        <f>SUM(C1360:C1368)</f>
        <v>1599700</v>
      </c>
      <c r="D1359" s="233">
        <f>SUM(D1360:D1368)</f>
        <v>1482699.9999999995</v>
      </c>
      <c r="E1359" s="233">
        <f>SUM(E1360:E1368)</f>
        <v>0</v>
      </c>
      <c r="F1359" s="217">
        <f t="shared" ref="F1359:F1376" si="349">D1359/C1359*100</f>
        <v>92.686128649121684</v>
      </c>
      <c r="G1359" s="218"/>
      <c r="H1359" s="218"/>
    </row>
    <row r="1360" spans="1:8" s="178" customFormat="1" ht="46.5" x14ac:dyDescent="0.2">
      <c r="A1360" s="209">
        <v>412200</v>
      </c>
      <c r="B1360" s="210" t="s">
        <v>52</v>
      </c>
      <c r="C1360" s="231">
        <v>30000</v>
      </c>
      <c r="D1360" s="220">
        <v>30000</v>
      </c>
      <c r="E1360" s="220">
        <v>0</v>
      </c>
      <c r="F1360" s="221">
        <f t="shared" si="349"/>
        <v>100</v>
      </c>
      <c r="G1360" s="218"/>
      <c r="H1360" s="218"/>
    </row>
    <row r="1361" spans="1:8" s="178" customFormat="1" x14ac:dyDescent="0.2">
      <c r="A1361" s="209">
        <v>412300</v>
      </c>
      <c r="B1361" s="210" t="s">
        <v>53</v>
      </c>
      <c r="C1361" s="231">
        <v>20000</v>
      </c>
      <c r="D1361" s="220">
        <v>20000</v>
      </c>
      <c r="E1361" s="220">
        <v>0</v>
      </c>
      <c r="F1361" s="221">
        <f t="shared" si="349"/>
        <v>100</v>
      </c>
      <c r="G1361" s="218"/>
      <c r="H1361" s="218"/>
    </row>
    <row r="1362" spans="1:8" s="178" customFormat="1" x14ac:dyDescent="0.2">
      <c r="A1362" s="209">
        <v>412400</v>
      </c>
      <c r="B1362" s="210" t="s">
        <v>55</v>
      </c>
      <c r="C1362" s="231">
        <v>10000</v>
      </c>
      <c r="D1362" s="220">
        <v>10000.000000000004</v>
      </c>
      <c r="E1362" s="220">
        <v>0</v>
      </c>
      <c r="F1362" s="221">
        <f t="shared" si="349"/>
        <v>100.00000000000004</v>
      </c>
      <c r="G1362" s="218"/>
      <c r="H1362" s="218"/>
    </row>
    <row r="1363" spans="1:8" s="178" customFormat="1" x14ac:dyDescent="0.2">
      <c r="A1363" s="209">
        <v>412500</v>
      </c>
      <c r="B1363" s="210" t="s">
        <v>57</v>
      </c>
      <c r="C1363" s="231">
        <v>5000</v>
      </c>
      <c r="D1363" s="220">
        <v>7999.9999999999964</v>
      </c>
      <c r="E1363" s="220">
        <v>0</v>
      </c>
      <c r="F1363" s="221">
        <f t="shared" si="349"/>
        <v>159.99999999999991</v>
      </c>
      <c r="G1363" s="218"/>
      <c r="H1363" s="218"/>
    </row>
    <row r="1364" spans="1:8" s="178" customFormat="1" x14ac:dyDescent="0.2">
      <c r="A1364" s="209">
        <v>412600</v>
      </c>
      <c r="B1364" s="210" t="s">
        <v>58</v>
      </c>
      <c r="C1364" s="231">
        <v>6000</v>
      </c>
      <c r="D1364" s="220">
        <v>6000</v>
      </c>
      <c r="E1364" s="220">
        <v>0</v>
      </c>
      <c r="F1364" s="221">
        <f t="shared" si="349"/>
        <v>100</v>
      </c>
      <c r="G1364" s="218"/>
      <c r="H1364" s="218"/>
    </row>
    <row r="1365" spans="1:8" s="178" customFormat="1" x14ac:dyDescent="0.2">
      <c r="A1365" s="209">
        <v>412700</v>
      </c>
      <c r="B1365" s="210" t="s">
        <v>60</v>
      </c>
      <c r="C1365" s="231">
        <v>16500</v>
      </c>
      <c r="D1365" s="220">
        <v>16500</v>
      </c>
      <c r="E1365" s="220">
        <v>0</v>
      </c>
      <c r="F1365" s="221">
        <f t="shared" si="349"/>
        <v>100</v>
      </c>
      <c r="G1365" s="218"/>
      <c r="H1365" s="218"/>
    </row>
    <row r="1366" spans="1:8" s="178" customFormat="1" x14ac:dyDescent="0.2">
      <c r="A1366" s="209">
        <v>412900</v>
      </c>
      <c r="B1366" s="223" t="s">
        <v>75</v>
      </c>
      <c r="C1366" s="231">
        <v>1509200</v>
      </c>
      <c r="D1366" s="220">
        <v>1389199.9999999995</v>
      </c>
      <c r="E1366" s="220">
        <v>0</v>
      </c>
      <c r="F1366" s="221">
        <f t="shared" si="349"/>
        <v>92.048767558971605</v>
      </c>
      <c r="G1366" s="218"/>
      <c r="H1366" s="218"/>
    </row>
    <row r="1367" spans="1:8" s="178" customFormat="1" x14ac:dyDescent="0.2">
      <c r="A1367" s="209">
        <v>412900</v>
      </c>
      <c r="B1367" s="223" t="s">
        <v>76</v>
      </c>
      <c r="C1367" s="231">
        <v>2000</v>
      </c>
      <c r="D1367" s="220">
        <v>2000</v>
      </c>
      <c r="E1367" s="220">
        <v>0</v>
      </c>
      <c r="F1367" s="221">
        <f t="shared" si="349"/>
        <v>100</v>
      </c>
      <c r="G1367" s="218"/>
      <c r="H1367" s="218"/>
    </row>
    <row r="1368" spans="1:8" s="178" customFormat="1" x14ac:dyDescent="0.2">
      <c r="A1368" s="209">
        <v>412900</v>
      </c>
      <c r="B1368" s="223" t="s">
        <v>78</v>
      </c>
      <c r="C1368" s="231">
        <v>1000</v>
      </c>
      <c r="D1368" s="220">
        <v>1000</v>
      </c>
      <c r="E1368" s="220">
        <v>0</v>
      </c>
      <c r="F1368" s="221">
        <f t="shared" si="349"/>
        <v>100</v>
      </c>
      <c r="G1368" s="218"/>
      <c r="H1368" s="218"/>
    </row>
    <row r="1369" spans="1:8" s="234" customFormat="1" ht="46.5" x14ac:dyDescent="0.2">
      <c r="A1369" s="224">
        <v>418000</v>
      </c>
      <c r="B1369" s="222" t="s">
        <v>198</v>
      </c>
      <c r="C1369" s="233">
        <f>C1370</f>
        <v>16200</v>
      </c>
      <c r="D1369" s="233">
        <f t="shared" ref="D1369" si="350">D1370</f>
        <v>16200</v>
      </c>
      <c r="E1369" s="233">
        <f t="shared" ref="E1369" si="351">E1370</f>
        <v>0</v>
      </c>
      <c r="F1369" s="217">
        <f t="shared" si="349"/>
        <v>100</v>
      </c>
      <c r="G1369" s="218"/>
      <c r="H1369" s="218"/>
    </row>
    <row r="1370" spans="1:8" s="178" customFormat="1" x14ac:dyDescent="0.2">
      <c r="A1370" s="209">
        <v>418200</v>
      </c>
      <c r="B1370" s="219" t="s">
        <v>199</v>
      </c>
      <c r="C1370" s="231">
        <v>16200</v>
      </c>
      <c r="D1370" s="220">
        <v>16200</v>
      </c>
      <c r="E1370" s="220">
        <v>0</v>
      </c>
      <c r="F1370" s="221">
        <f t="shared" si="349"/>
        <v>100</v>
      </c>
      <c r="G1370" s="218"/>
      <c r="H1370" s="218"/>
    </row>
    <row r="1371" spans="1:8" s="234" customFormat="1" x14ac:dyDescent="0.2">
      <c r="A1371" s="224">
        <v>480000</v>
      </c>
      <c r="B1371" s="222" t="s">
        <v>202</v>
      </c>
      <c r="C1371" s="233">
        <f>C1372</f>
        <v>30000</v>
      </c>
      <c r="D1371" s="233">
        <f t="shared" ref="D1371:D1372" si="352">D1372</f>
        <v>10000</v>
      </c>
      <c r="E1371" s="233">
        <f t="shared" ref="E1371:E1372" si="353">E1372</f>
        <v>0</v>
      </c>
      <c r="F1371" s="217">
        <f t="shared" si="349"/>
        <v>33.333333333333329</v>
      </c>
      <c r="G1371" s="218"/>
      <c r="H1371" s="218"/>
    </row>
    <row r="1372" spans="1:8" s="234" customFormat="1" x14ac:dyDescent="0.2">
      <c r="A1372" s="224">
        <v>487000</v>
      </c>
      <c r="B1372" s="222" t="s">
        <v>25</v>
      </c>
      <c r="C1372" s="233">
        <f>C1373</f>
        <v>30000</v>
      </c>
      <c r="D1372" s="233">
        <f t="shared" si="352"/>
        <v>10000</v>
      </c>
      <c r="E1372" s="233">
        <f t="shared" si="353"/>
        <v>0</v>
      </c>
      <c r="F1372" s="217">
        <f t="shared" si="349"/>
        <v>33.333333333333329</v>
      </c>
      <c r="G1372" s="218"/>
      <c r="H1372" s="218"/>
    </row>
    <row r="1373" spans="1:8" s="178" customFormat="1" x14ac:dyDescent="0.2">
      <c r="A1373" s="239">
        <v>487300</v>
      </c>
      <c r="B1373" s="210" t="s">
        <v>217</v>
      </c>
      <c r="C1373" s="231">
        <v>30000</v>
      </c>
      <c r="D1373" s="220">
        <v>10000</v>
      </c>
      <c r="E1373" s="220">
        <v>0</v>
      </c>
      <c r="F1373" s="221">
        <f t="shared" si="349"/>
        <v>33.333333333333329</v>
      </c>
      <c r="G1373" s="218"/>
      <c r="H1373" s="218"/>
    </row>
    <row r="1374" spans="1:8" s="234" customFormat="1" x14ac:dyDescent="0.2">
      <c r="A1374" s="224">
        <v>510000</v>
      </c>
      <c r="B1374" s="222" t="s">
        <v>245</v>
      </c>
      <c r="C1374" s="233">
        <f>C1375</f>
        <v>9000</v>
      </c>
      <c r="D1374" s="233">
        <f t="shared" ref="D1374" si="354">D1375</f>
        <v>9000</v>
      </c>
      <c r="E1374" s="233">
        <f t="shared" ref="E1374" si="355">E1375</f>
        <v>0</v>
      </c>
      <c r="F1374" s="217">
        <f t="shared" si="349"/>
        <v>100</v>
      </c>
      <c r="G1374" s="218"/>
      <c r="H1374" s="218"/>
    </row>
    <row r="1375" spans="1:8" s="234" customFormat="1" x14ac:dyDescent="0.2">
      <c r="A1375" s="224">
        <v>511000</v>
      </c>
      <c r="B1375" s="222" t="s">
        <v>246</v>
      </c>
      <c r="C1375" s="233">
        <f>C1376+0</f>
        <v>9000</v>
      </c>
      <c r="D1375" s="233">
        <f>D1376+0</f>
        <v>9000</v>
      </c>
      <c r="E1375" s="233">
        <f>E1376+0</f>
        <v>0</v>
      </c>
      <c r="F1375" s="217">
        <f t="shared" si="349"/>
        <v>100</v>
      </c>
      <c r="G1375" s="218"/>
      <c r="H1375" s="218"/>
    </row>
    <row r="1376" spans="1:8" s="178" customFormat="1" x14ac:dyDescent="0.2">
      <c r="A1376" s="209">
        <v>511300</v>
      </c>
      <c r="B1376" s="210" t="s">
        <v>249</v>
      </c>
      <c r="C1376" s="231">
        <v>9000</v>
      </c>
      <c r="D1376" s="220">
        <v>9000</v>
      </c>
      <c r="E1376" s="220">
        <v>0</v>
      </c>
      <c r="F1376" s="221">
        <f t="shared" si="349"/>
        <v>100</v>
      </c>
      <c r="G1376" s="218"/>
      <c r="H1376" s="218"/>
    </row>
    <row r="1377" spans="1:8" s="234" customFormat="1" x14ac:dyDescent="0.2">
      <c r="A1377" s="224">
        <v>630000</v>
      </c>
      <c r="B1377" s="222" t="s">
        <v>277</v>
      </c>
      <c r="C1377" s="233">
        <f>0+C1378</f>
        <v>0</v>
      </c>
      <c r="D1377" s="233">
        <f>0+D1378</f>
        <v>10400</v>
      </c>
      <c r="E1377" s="233">
        <f>0+E1378</f>
        <v>0</v>
      </c>
      <c r="F1377" s="217">
        <v>0</v>
      </c>
      <c r="G1377" s="218"/>
      <c r="H1377" s="218"/>
    </row>
    <row r="1378" spans="1:8" s="234" customFormat="1" x14ac:dyDescent="0.2">
      <c r="A1378" s="224">
        <v>638000</v>
      </c>
      <c r="B1378" s="222" t="s">
        <v>284</v>
      </c>
      <c r="C1378" s="233">
        <f t="shared" ref="C1378" si="356">C1379</f>
        <v>0</v>
      </c>
      <c r="D1378" s="233">
        <f t="shared" ref="D1378:E1378" si="357">D1379</f>
        <v>10400</v>
      </c>
      <c r="E1378" s="233">
        <f t="shared" si="357"/>
        <v>0</v>
      </c>
      <c r="F1378" s="217">
        <v>0</v>
      </c>
      <c r="G1378" s="218"/>
      <c r="H1378" s="218"/>
    </row>
    <row r="1379" spans="1:8" s="178" customFormat="1" x14ac:dyDescent="0.2">
      <c r="A1379" s="209">
        <v>638100</v>
      </c>
      <c r="B1379" s="210" t="s">
        <v>285</v>
      </c>
      <c r="C1379" s="220">
        <v>0</v>
      </c>
      <c r="D1379" s="220">
        <v>10400</v>
      </c>
      <c r="E1379" s="220">
        <v>0</v>
      </c>
      <c r="F1379" s="217">
        <v>0</v>
      </c>
      <c r="G1379" s="218"/>
      <c r="H1379" s="218"/>
    </row>
    <row r="1380" spans="1:8" s="178" customFormat="1" x14ac:dyDescent="0.2">
      <c r="A1380" s="237"/>
      <c r="B1380" s="227" t="s">
        <v>294</v>
      </c>
      <c r="C1380" s="238">
        <f>C1353+C1374+C1377+C1371</f>
        <v>2088900</v>
      </c>
      <c r="D1380" s="238">
        <f>D1353+D1374+D1377+D1371</f>
        <v>1939699.9999999995</v>
      </c>
      <c r="E1380" s="238">
        <f>E1353+E1374+E1377+E1371</f>
        <v>0</v>
      </c>
      <c r="F1380" s="229">
        <f>D1380/C1380*100</f>
        <v>92.857484800612738</v>
      </c>
      <c r="G1380" s="218"/>
      <c r="H1380" s="218"/>
    </row>
    <row r="1381" spans="1:8" s="178" customFormat="1" x14ac:dyDescent="0.2">
      <c r="A1381" s="190"/>
      <c r="B1381" s="202"/>
      <c r="C1381" s="212"/>
      <c r="D1381" s="212"/>
      <c r="E1381" s="212"/>
      <c r="F1381" s="213"/>
      <c r="G1381" s="218"/>
      <c r="H1381" s="218"/>
    </row>
    <row r="1382" spans="1:8" s="178" customFormat="1" x14ac:dyDescent="0.2">
      <c r="A1382" s="205"/>
      <c r="B1382" s="202"/>
      <c r="C1382" s="231"/>
      <c r="D1382" s="231"/>
      <c r="E1382" s="231"/>
      <c r="F1382" s="232"/>
      <c r="G1382" s="218"/>
      <c r="H1382" s="218"/>
    </row>
    <row r="1383" spans="1:8" s="178" customFormat="1" x14ac:dyDescent="0.2">
      <c r="A1383" s="209" t="s">
        <v>368</v>
      </c>
      <c r="B1383" s="222"/>
      <c r="C1383" s="231"/>
      <c r="D1383" s="231"/>
      <c r="E1383" s="231"/>
      <c r="F1383" s="232"/>
      <c r="G1383" s="218"/>
      <c r="H1383" s="218"/>
    </row>
    <row r="1384" spans="1:8" s="178" customFormat="1" x14ac:dyDescent="0.2">
      <c r="A1384" s="209" t="s">
        <v>369</v>
      </c>
      <c r="B1384" s="222"/>
      <c r="C1384" s="231"/>
      <c r="D1384" s="231"/>
      <c r="E1384" s="231"/>
      <c r="F1384" s="232"/>
      <c r="G1384" s="218"/>
      <c r="H1384" s="218"/>
    </row>
    <row r="1385" spans="1:8" s="178" customFormat="1" x14ac:dyDescent="0.2">
      <c r="A1385" s="209" t="s">
        <v>354</v>
      </c>
      <c r="B1385" s="222"/>
      <c r="C1385" s="231"/>
      <c r="D1385" s="231"/>
      <c r="E1385" s="231"/>
      <c r="F1385" s="232"/>
      <c r="G1385" s="218"/>
      <c r="H1385" s="218"/>
    </row>
    <row r="1386" spans="1:8" s="178" customFormat="1" x14ac:dyDescent="0.2">
      <c r="A1386" s="209" t="s">
        <v>293</v>
      </c>
      <c r="B1386" s="222"/>
      <c r="C1386" s="231"/>
      <c r="D1386" s="231"/>
      <c r="E1386" s="231"/>
      <c r="F1386" s="232"/>
      <c r="G1386" s="218"/>
      <c r="H1386" s="218"/>
    </row>
    <row r="1387" spans="1:8" s="178" customFormat="1" x14ac:dyDescent="0.2">
      <c r="A1387" s="209"/>
      <c r="B1387" s="211"/>
      <c r="C1387" s="212"/>
      <c r="D1387" s="212"/>
      <c r="E1387" s="212"/>
      <c r="F1387" s="213"/>
      <c r="G1387" s="218"/>
      <c r="H1387" s="218"/>
    </row>
    <row r="1388" spans="1:8" s="178" customFormat="1" x14ac:dyDescent="0.2">
      <c r="A1388" s="224">
        <v>410000</v>
      </c>
      <c r="B1388" s="215" t="s">
        <v>44</v>
      </c>
      <c r="C1388" s="233">
        <f>C1389+C1394+0+C1417+C1410+C1415</f>
        <v>11336500</v>
      </c>
      <c r="D1388" s="233">
        <f>D1389+D1394+0+D1417+D1410+D1415</f>
        <v>10617000</v>
      </c>
      <c r="E1388" s="233">
        <f>E1389+E1394+0+E1417+E1410+E1415</f>
        <v>0</v>
      </c>
      <c r="F1388" s="217">
        <f t="shared" ref="F1388:F1409" si="358">D1388/C1388*100</f>
        <v>93.65324394654435</v>
      </c>
      <c r="G1388" s="218"/>
      <c r="H1388" s="218"/>
    </row>
    <row r="1389" spans="1:8" s="178" customFormat="1" x14ac:dyDescent="0.2">
      <c r="A1389" s="224">
        <v>411000</v>
      </c>
      <c r="B1389" s="215" t="s">
        <v>45</v>
      </c>
      <c r="C1389" s="233">
        <f>SUM(C1390:C1393)</f>
        <v>7331000</v>
      </c>
      <c r="D1389" s="233">
        <f t="shared" ref="D1389" si="359">SUM(D1390:D1393)</f>
        <v>7331000</v>
      </c>
      <c r="E1389" s="233">
        <f>SUM(E1390:E1393)</f>
        <v>0</v>
      </c>
      <c r="F1389" s="217">
        <f t="shared" si="358"/>
        <v>100</v>
      </c>
      <c r="G1389" s="218"/>
      <c r="H1389" s="218"/>
    </row>
    <row r="1390" spans="1:8" s="178" customFormat="1" x14ac:dyDescent="0.2">
      <c r="A1390" s="209">
        <v>411100</v>
      </c>
      <c r="B1390" s="210" t="s">
        <v>46</v>
      </c>
      <c r="C1390" s="231">
        <v>6780000</v>
      </c>
      <c r="D1390" s="220">
        <v>6762000</v>
      </c>
      <c r="E1390" s="220">
        <v>0</v>
      </c>
      <c r="F1390" s="221">
        <f t="shared" si="358"/>
        <v>99.73451327433628</v>
      </c>
      <c r="G1390" s="218"/>
      <c r="H1390" s="218"/>
    </row>
    <row r="1391" spans="1:8" s="178" customFormat="1" ht="46.5" x14ac:dyDescent="0.2">
      <c r="A1391" s="209">
        <v>411200</v>
      </c>
      <c r="B1391" s="210" t="s">
        <v>47</v>
      </c>
      <c r="C1391" s="231">
        <v>300000</v>
      </c>
      <c r="D1391" s="220">
        <v>300000</v>
      </c>
      <c r="E1391" s="220">
        <v>0</v>
      </c>
      <c r="F1391" s="221">
        <f t="shared" si="358"/>
        <v>100</v>
      </c>
      <c r="G1391" s="218"/>
      <c r="H1391" s="218"/>
    </row>
    <row r="1392" spans="1:8" s="178" customFormat="1" ht="46.5" x14ac:dyDescent="0.2">
      <c r="A1392" s="209">
        <v>411300</v>
      </c>
      <c r="B1392" s="210" t="s">
        <v>48</v>
      </c>
      <c r="C1392" s="231">
        <v>160000</v>
      </c>
      <c r="D1392" s="220">
        <v>177999.99999999997</v>
      </c>
      <c r="E1392" s="220">
        <v>0</v>
      </c>
      <c r="F1392" s="221">
        <f t="shared" si="358"/>
        <v>111.24999999999999</v>
      </c>
      <c r="G1392" s="218"/>
      <c r="H1392" s="218"/>
    </row>
    <row r="1393" spans="1:8" s="178" customFormat="1" x14ac:dyDescent="0.2">
      <c r="A1393" s="209">
        <v>411400</v>
      </c>
      <c r="B1393" s="210" t="s">
        <v>49</v>
      </c>
      <c r="C1393" s="231">
        <v>91000</v>
      </c>
      <c r="D1393" s="220">
        <v>91000</v>
      </c>
      <c r="E1393" s="220">
        <v>0</v>
      </c>
      <c r="F1393" s="221">
        <f t="shared" si="358"/>
        <v>100</v>
      </c>
      <c r="G1393" s="218"/>
      <c r="H1393" s="218"/>
    </row>
    <row r="1394" spans="1:8" s="178" customFormat="1" x14ac:dyDescent="0.2">
      <c r="A1394" s="224">
        <v>412000</v>
      </c>
      <c r="B1394" s="222" t="s">
        <v>50</v>
      </c>
      <c r="C1394" s="233">
        <f>SUM(C1395:C1409)</f>
        <v>3960500</v>
      </c>
      <c r="D1394" s="233">
        <f t="shared" ref="D1394" si="360">SUM(D1395:D1409)</f>
        <v>3191000</v>
      </c>
      <c r="E1394" s="233">
        <f>SUM(E1395:E1409)</f>
        <v>0</v>
      </c>
      <c r="F1394" s="217">
        <f t="shared" si="358"/>
        <v>80.570635020830707</v>
      </c>
      <c r="G1394" s="218"/>
      <c r="H1394" s="218"/>
    </row>
    <row r="1395" spans="1:8" s="178" customFormat="1" x14ac:dyDescent="0.2">
      <c r="A1395" s="209">
        <v>412100</v>
      </c>
      <c r="B1395" s="210" t="s">
        <v>51</v>
      </c>
      <c r="C1395" s="231">
        <v>115000</v>
      </c>
      <c r="D1395" s="220">
        <v>115000</v>
      </c>
      <c r="E1395" s="220">
        <v>0</v>
      </c>
      <c r="F1395" s="221">
        <f t="shared" si="358"/>
        <v>100</v>
      </c>
      <c r="G1395" s="218"/>
      <c r="H1395" s="218"/>
    </row>
    <row r="1396" spans="1:8" s="178" customFormat="1" ht="46.5" x14ac:dyDescent="0.2">
      <c r="A1396" s="209">
        <v>412200</v>
      </c>
      <c r="B1396" s="210" t="s">
        <v>52</v>
      </c>
      <c r="C1396" s="231">
        <v>61500</v>
      </c>
      <c r="D1396" s="220">
        <v>70000</v>
      </c>
      <c r="E1396" s="220">
        <v>0</v>
      </c>
      <c r="F1396" s="221">
        <f t="shared" si="358"/>
        <v>113.82113821138211</v>
      </c>
      <c r="G1396" s="218"/>
      <c r="H1396" s="218"/>
    </row>
    <row r="1397" spans="1:8" s="178" customFormat="1" x14ac:dyDescent="0.2">
      <c r="A1397" s="209">
        <v>412300</v>
      </c>
      <c r="B1397" s="210" t="s">
        <v>53</v>
      </c>
      <c r="C1397" s="231">
        <v>122000</v>
      </c>
      <c r="D1397" s="220">
        <v>127000</v>
      </c>
      <c r="E1397" s="220">
        <v>0</v>
      </c>
      <c r="F1397" s="221">
        <f t="shared" si="358"/>
        <v>104.09836065573769</v>
      </c>
      <c r="G1397" s="218"/>
      <c r="H1397" s="218"/>
    </row>
    <row r="1398" spans="1:8" s="178" customFormat="1" x14ac:dyDescent="0.2">
      <c r="A1398" s="209">
        <v>412500</v>
      </c>
      <c r="B1398" s="210" t="s">
        <v>57</v>
      </c>
      <c r="C1398" s="231">
        <v>84000</v>
      </c>
      <c r="D1398" s="220">
        <v>88000</v>
      </c>
      <c r="E1398" s="220">
        <v>0</v>
      </c>
      <c r="F1398" s="221">
        <f t="shared" si="358"/>
        <v>104.76190476190477</v>
      </c>
      <c r="G1398" s="218"/>
      <c r="H1398" s="218"/>
    </row>
    <row r="1399" spans="1:8" s="178" customFormat="1" x14ac:dyDescent="0.2">
      <c r="A1399" s="209">
        <v>412600</v>
      </c>
      <c r="B1399" s="210" t="s">
        <v>58</v>
      </c>
      <c r="C1399" s="231">
        <v>195000</v>
      </c>
      <c r="D1399" s="220">
        <v>195000</v>
      </c>
      <c r="E1399" s="220">
        <v>0</v>
      </c>
      <c r="F1399" s="221">
        <f t="shared" si="358"/>
        <v>100</v>
      </c>
      <c r="G1399" s="218"/>
      <c r="H1399" s="218"/>
    </row>
    <row r="1400" spans="1:8" s="178" customFormat="1" x14ac:dyDescent="0.2">
      <c r="A1400" s="209">
        <v>412700</v>
      </c>
      <c r="B1400" s="210" t="s">
        <v>60</v>
      </c>
      <c r="C1400" s="231">
        <v>2854000</v>
      </c>
      <c r="D1400" s="220">
        <v>1954000</v>
      </c>
      <c r="E1400" s="220">
        <v>0</v>
      </c>
      <c r="F1400" s="221">
        <f t="shared" si="358"/>
        <v>68.465311843027337</v>
      </c>
      <c r="G1400" s="218"/>
      <c r="H1400" s="218"/>
    </row>
    <row r="1401" spans="1:8" s="178" customFormat="1" x14ac:dyDescent="0.2">
      <c r="A1401" s="209">
        <v>412700</v>
      </c>
      <c r="B1401" s="210" t="s">
        <v>64</v>
      </c>
      <c r="C1401" s="231">
        <v>62000</v>
      </c>
      <c r="D1401" s="220">
        <v>70000</v>
      </c>
      <c r="E1401" s="220">
        <v>0</v>
      </c>
      <c r="F1401" s="221">
        <f t="shared" si="358"/>
        <v>112.90322580645163</v>
      </c>
      <c r="G1401" s="218"/>
      <c r="H1401" s="218"/>
    </row>
    <row r="1402" spans="1:8" s="178" customFormat="1" x14ac:dyDescent="0.2">
      <c r="A1402" s="209">
        <v>412700</v>
      </c>
      <c r="B1402" s="210" t="s">
        <v>65</v>
      </c>
      <c r="C1402" s="231">
        <v>210000</v>
      </c>
      <c r="D1402" s="220">
        <v>330000</v>
      </c>
      <c r="E1402" s="220">
        <v>0</v>
      </c>
      <c r="F1402" s="221">
        <f t="shared" si="358"/>
        <v>157.14285714285714</v>
      </c>
      <c r="G1402" s="218"/>
      <c r="H1402" s="218"/>
    </row>
    <row r="1403" spans="1:8" s="178" customFormat="1" x14ac:dyDescent="0.2">
      <c r="A1403" s="209">
        <v>412700</v>
      </c>
      <c r="B1403" s="210" t="s">
        <v>66</v>
      </c>
      <c r="C1403" s="231">
        <v>110000</v>
      </c>
      <c r="D1403" s="220">
        <v>85000</v>
      </c>
      <c r="E1403" s="220">
        <v>0</v>
      </c>
      <c r="F1403" s="221">
        <f t="shared" si="358"/>
        <v>77.272727272727266</v>
      </c>
      <c r="G1403" s="218"/>
      <c r="H1403" s="218"/>
    </row>
    <row r="1404" spans="1:8" s="178" customFormat="1" x14ac:dyDescent="0.2">
      <c r="A1404" s="209">
        <v>412900</v>
      </c>
      <c r="B1404" s="223" t="s">
        <v>74</v>
      </c>
      <c r="C1404" s="231">
        <v>15000</v>
      </c>
      <c r="D1404" s="220">
        <v>15000</v>
      </c>
      <c r="E1404" s="220">
        <v>0</v>
      </c>
      <c r="F1404" s="221">
        <f t="shared" si="358"/>
        <v>100</v>
      </c>
      <c r="G1404" s="218"/>
      <c r="H1404" s="218"/>
    </row>
    <row r="1405" spans="1:8" s="178" customFormat="1" x14ac:dyDescent="0.2">
      <c r="A1405" s="209">
        <v>412900</v>
      </c>
      <c r="B1405" s="223" t="s">
        <v>75</v>
      </c>
      <c r="C1405" s="231">
        <v>75000</v>
      </c>
      <c r="D1405" s="220">
        <v>75000</v>
      </c>
      <c r="E1405" s="220">
        <v>0</v>
      </c>
      <c r="F1405" s="221">
        <f t="shared" si="358"/>
        <v>100</v>
      </c>
      <c r="G1405" s="218"/>
      <c r="H1405" s="218"/>
    </row>
    <row r="1406" spans="1:8" s="178" customFormat="1" x14ac:dyDescent="0.2">
      <c r="A1406" s="209">
        <v>412900</v>
      </c>
      <c r="B1406" s="223" t="s">
        <v>76</v>
      </c>
      <c r="C1406" s="231">
        <v>4000</v>
      </c>
      <c r="D1406" s="220">
        <v>3999.9999999999995</v>
      </c>
      <c r="E1406" s="220">
        <v>0</v>
      </c>
      <c r="F1406" s="221">
        <f t="shared" si="358"/>
        <v>99.999999999999986</v>
      </c>
      <c r="G1406" s="218"/>
      <c r="H1406" s="218"/>
    </row>
    <row r="1407" spans="1:8" s="178" customFormat="1" ht="46.5" x14ac:dyDescent="0.2">
      <c r="A1407" s="209">
        <v>412900</v>
      </c>
      <c r="B1407" s="223" t="s">
        <v>77</v>
      </c>
      <c r="C1407" s="231">
        <v>13000</v>
      </c>
      <c r="D1407" s="220">
        <v>18000</v>
      </c>
      <c r="E1407" s="220">
        <v>0</v>
      </c>
      <c r="F1407" s="221">
        <f t="shared" si="358"/>
        <v>138.46153846153845</v>
      </c>
      <c r="G1407" s="218"/>
      <c r="H1407" s="218"/>
    </row>
    <row r="1408" spans="1:8" s="178" customFormat="1" x14ac:dyDescent="0.2">
      <c r="A1408" s="209">
        <v>412900</v>
      </c>
      <c r="B1408" s="210" t="s">
        <v>78</v>
      </c>
      <c r="C1408" s="231">
        <v>15000</v>
      </c>
      <c r="D1408" s="220">
        <v>15000.000000000004</v>
      </c>
      <c r="E1408" s="220">
        <v>0</v>
      </c>
      <c r="F1408" s="221">
        <f t="shared" si="358"/>
        <v>100.00000000000003</v>
      </c>
      <c r="G1408" s="218"/>
      <c r="H1408" s="218"/>
    </row>
    <row r="1409" spans="1:8" s="178" customFormat="1" x14ac:dyDescent="0.2">
      <c r="A1409" s="209">
        <v>412900</v>
      </c>
      <c r="B1409" s="210" t="s">
        <v>80</v>
      </c>
      <c r="C1409" s="231">
        <v>25000</v>
      </c>
      <c r="D1409" s="220">
        <v>29999.999999999996</v>
      </c>
      <c r="E1409" s="220">
        <v>0</v>
      </c>
      <c r="F1409" s="221">
        <f t="shared" si="358"/>
        <v>120</v>
      </c>
      <c r="G1409" s="218"/>
      <c r="H1409" s="218"/>
    </row>
    <row r="1410" spans="1:8" s="234" customFormat="1" x14ac:dyDescent="0.2">
      <c r="A1410" s="224">
        <v>415000</v>
      </c>
      <c r="B1410" s="222" t="s">
        <v>119</v>
      </c>
      <c r="C1410" s="233">
        <f>SUM(C1411:C1414)</f>
        <v>0</v>
      </c>
      <c r="D1410" s="233">
        <f>SUM(D1411:D1414)</f>
        <v>50000</v>
      </c>
      <c r="E1410" s="233">
        <f>SUM(E1411:E1414)</f>
        <v>0</v>
      </c>
      <c r="F1410" s="217">
        <v>0</v>
      </c>
      <c r="G1410" s="218"/>
      <c r="H1410" s="218"/>
    </row>
    <row r="1411" spans="1:8" s="178" customFormat="1" x14ac:dyDescent="0.2">
      <c r="A1411" s="209">
        <v>415200</v>
      </c>
      <c r="B1411" s="210" t="s">
        <v>121</v>
      </c>
      <c r="C1411" s="231">
        <v>0</v>
      </c>
      <c r="D1411" s="220">
        <v>38000</v>
      </c>
      <c r="E1411" s="220">
        <v>0</v>
      </c>
      <c r="F1411" s="217">
        <v>0</v>
      </c>
      <c r="G1411" s="218"/>
      <c r="H1411" s="218"/>
    </row>
    <row r="1412" spans="1:8" s="178" customFormat="1" x14ac:dyDescent="0.2">
      <c r="A1412" s="209">
        <v>415200</v>
      </c>
      <c r="B1412" s="210" t="s">
        <v>122</v>
      </c>
      <c r="C1412" s="231">
        <v>0</v>
      </c>
      <c r="D1412" s="220">
        <v>2000</v>
      </c>
      <c r="E1412" s="220">
        <v>0</v>
      </c>
      <c r="F1412" s="217">
        <v>0</v>
      </c>
      <c r="G1412" s="218"/>
      <c r="H1412" s="218"/>
    </row>
    <row r="1413" spans="1:8" s="178" customFormat="1" x14ac:dyDescent="0.2">
      <c r="A1413" s="209">
        <v>415200</v>
      </c>
      <c r="B1413" s="210" t="s">
        <v>316</v>
      </c>
      <c r="C1413" s="231">
        <v>0</v>
      </c>
      <c r="D1413" s="220">
        <v>7500</v>
      </c>
      <c r="E1413" s="220">
        <v>0</v>
      </c>
      <c r="F1413" s="217">
        <v>0</v>
      </c>
      <c r="G1413" s="218"/>
      <c r="H1413" s="218"/>
    </row>
    <row r="1414" spans="1:8" s="178" customFormat="1" x14ac:dyDescent="0.2">
      <c r="A1414" s="209">
        <v>415200</v>
      </c>
      <c r="B1414" s="210" t="s">
        <v>150</v>
      </c>
      <c r="C1414" s="231">
        <v>0</v>
      </c>
      <c r="D1414" s="220">
        <v>2500</v>
      </c>
      <c r="E1414" s="220">
        <v>0</v>
      </c>
      <c r="F1414" s="217">
        <v>0</v>
      </c>
      <c r="G1414" s="218"/>
      <c r="H1414" s="218"/>
    </row>
    <row r="1415" spans="1:8" s="234" customFormat="1" ht="46.5" x14ac:dyDescent="0.2">
      <c r="A1415" s="224">
        <v>418000</v>
      </c>
      <c r="B1415" s="222" t="s">
        <v>198</v>
      </c>
      <c r="C1415" s="233">
        <f>C1416</f>
        <v>5000</v>
      </c>
      <c r="D1415" s="233">
        <f t="shared" ref="D1415" si="361">D1416</f>
        <v>5000</v>
      </c>
      <c r="E1415" s="233">
        <f>E1416</f>
        <v>0</v>
      </c>
      <c r="F1415" s="217">
        <f t="shared" ref="F1415:F1422" si="362">D1415/C1415*100</f>
        <v>100</v>
      </c>
      <c r="G1415" s="218"/>
      <c r="H1415" s="218"/>
    </row>
    <row r="1416" spans="1:8" s="178" customFormat="1" x14ac:dyDescent="0.2">
      <c r="A1416" s="209">
        <v>418400</v>
      </c>
      <c r="B1416" s="210" t="s">
        <v>200</v>
      </c>
      <c r="C1416" s="231">
        <v>5000</v>
      </c>
      <c r="D1416" s="220">
        <v>5000</v>
      </c>
      <c r="E1416" s="220">
        <v>0</v>
      </c>
      <c r="F1416" s="221">
        <f t="shared" si="362"/>
        <v>100</v>
      </c>
      <c r="G1416" s="218"/>
      <c r="H1416" s="218"/>
    </row>
    <row r="1417" spans="1:8" s="234" customFormat="1" x14ac:dyDescent="0.2">
      <c r="A1417" s="224">
        <v>419000</v>
      </c>
      <c r="B1417" s="222" t="s">
        <v>201</v>
      </c>
      <c r="C1417" s="233">
        <f>C1418</f>
        <v>40000</v>
      </c>
      <c r="D1417" s="233">
        <f t="shared" ref="D1417" si="363">D1418</f>
        <v>40000</v>
      </c>
      <c r="E1417" s="233">
        <f>E1418</f>
        <v>0</v>
      </c>
      <c r="F1417" s="217">
        <f t="shared" si="362"/>
        <v>100</v>
      </c>
      <c r="G1417" s="218"/>
      <c r="H1417" s="218"/>
    </row>
    <row r="1418" spans="1:8" s="178" customFormat="1" x14ac:dyDescent="0.2">
      <c r="A1418" s="209">
        <v>419100</v>
      </c>
      <c r="B1418" s="210" t="s">
        <v>201</v>
      </c>
      <c r="C1418" s="231">
        <v>40000</v>
      </c>
      <c r="D1418" s="220">
        <v>40000</v>
      </c>
      <c r="E1418" s="220">
        <v>0</v>
      </c>
      <c r="F1418" s="221">
        <f t="shared" si="362"/>
        <v>100</v>
      </c>
      <c r="G1418" s="218"/>
      <c r="H1418" s="218"/>
    </row>
    <row r="1419" spans="1:8" s="178" customFormat="1" x14ac:dyDescent="0.2">
      <c r="A1419" s="224">
        <v>510000</v>
      </c>
      <c r="B1419" s="222" t="s">
        <v>245</v>
      </c>
      <c r="C1419" s="233">
        <f>C1420+C1425+C1423</f>
        <v>8387700</v>
      </c>
      <c r="D1419" s="233">
        <f>D1420+D1425+D1423</f>
        <v>10052500.000000004</v>
      </c>
      <c r="E1419" s="233">
        <f>E1420+E1425+E1423</f>
        <v>0</v>
      </c>
      <c r="F1419" s="217">
        <f t="shared" si="362"/>
        <v>119.84811092432972</v>
      </c>
      <c r="G1419" s="218"/>
      <c r="H1419" s="218"/>
    </row>
    <row r="1420" spans="1:8" s="178" customFormat="1" x14ac:dyDescent="0.2">
      <c r="A1420" s="224">
        <v>511000</v>
      </c>
      <c r="B1420" s="222" t="s">
        <v>246</v>
      </c>
      <c r="C1420" s="233">
        <f>SUM(C1421:C1422)</f>
        <v>7772700</v>
      </c>
      <c r="D1420" s="233">
        <f>SUM(D1421:D1422)</f>
        <v>10030500.000000004</v>
      </c>
      <c r="E1420" s="233">
        <f>SUM(E1421:E1422)</f>
        <v>0</v>
      </c>
      <c r="F1420" s="217">
        <f t="shared" si="362"/>
        <v>129.04782122042536</v>
      </c>
      <c r="G1420" s="218"/>
      <c r="H1420" s="218"/>
    </row>
    <row r="1421" spans="1:8" s="178" customFormat="1" x14ac:dyDescent="0.2">
      <c r="A1421" s="209">
        <v>511300</v>
      </c>
      <c r="B1421" s="210" t="s">
        <v>249</v>
      </c>
      <c r="C1421" s="231">
        <v>552700</v>
      </c>
      <c r="D1421" s="220">
        <v>530500</v>
      </c>
      <c r="E1421" s="220">
        <v>0</v>
      </c>
      <c r="F1421" s="221">
        <f t="shared" si="362"/>
        <v>95.983354441831011</v>
      </c>
      <c r="G1421" s="218"/>
      <c r="H1421" s="218"/>
    </row>
    <row r="1422" spans="1:8" s="178" customFormat="1" x14ac:dyDescent="0.2">
      <c r="A1422" s="209">
        <v>511700</v>
      </c>
      <c r="B1422" s="210" t="s">
        <v>252</v>
      </c>
      <c r="C1422" s="231">
        <v>7220000</v>
      </c>
      <c r="D1422" s="220">
        <v>9500000.0000000037</v>
      </c>
      <c r="E1422" s="220">
        <v>0</v>
      </c>
      <c r="F1422" s="221">
        <f t="shared" si="362"/>
        <v>131.5789473684211</v>
      </c>
      <c r="G1422" s="218"/>
      <c r="H1422" s="218"/>
    </row>
    <row r="1423" spans="1:8" s="234" customFormat="1" x14ac:dyDescent="0.2">
      <c r="A1423" s="224">
        <v>513000</v>
      </c>
      <c r="B1423" s="222" t="s">
        <v>253</v>
      </c>
      <c r="C1423" s="233">
        <f>C1424+0</f>
        <v>600000</v>
      </c>
      <c r="D1423" s="233">
        <f>D1424+0</f>
        <v>7000</v>
      </c>
      <c r="E1423" s="233">
        <f>E1424+0</f>
        <v>0</v>
      </c>
      <c r="F1423" s="217"/>
      <c r="G1423" s="218"/>
      <c r="H1423" s="218"/>
    </row>
    <row r="1424" spans="1:8" s="178" customFormat="1" x14ac:dyDescent="0.2">
      <c r="A1424" s="209">
        <v>513700</v>
      </c>
      <c r="B1424" s="210" t="s">
        <v>256</v>
      </c>
      <c r="C1424" s="231">
        <v>600000</v>
      </c>
      <c r="D1424" s="220">
        <v>7000</v>
      </c>
      <c r="E1424" s="220">
        <v>0</v>
      </c>
      <c r="F1424" s="221"/>
      <c r="G1424" s="218"/>
      <c r="H1424" s="218"/>
    </row>
    <row r="1425" spans="1:8" s="234" customFormat="1" x14ac:dyDescent="0.2">
      <c r="A1425" s="224">
        <v>516000</v>
      </c>
      <c r="B1425" s="222" t="s">
        <v>257</v>
      </c>
      <c r="C1425" s="233">
        <f>C1426</f>
        <v>15000</v>
      </c>
      <c r="D1425" s="233">
        <f t="shared" ref="D1425" si="364">D1426</f>
        <v>15000</v>
      </c>
      <c r="E1425" s="233">
        <f>E1426</f>
        <v>0</v>
      </c>
      <c r="F1425" s="217">
        <f t="shared" ref="F1425:F1433" si="365">D1425/C1425*100</f>
        <v>100</v>
      </c>
      <c r="G1425" s="218"/>
      <c r="H1425" s="218"/>
    </row>
    <row r="1426" spans="1:8" s="178" customFormat="1" x14ac:dyDescent="0.2">
      <c r="A1426" s="209">
        <v>516100</v>
      </c>
      <c r="B1426" s="210" t="s">
        <v>257</v>
      </c>
      <c r="C1426" s="231">
        <v>15000</v>
      </c>
      <c r="D1426" s="220">
        <v>15000</v>
      </c>
      <c r="E1426" s="220">
        <v>0</v>
      </c>
      <c r="F1426" s="221">
        <f t="shared" si="365"/>
        <v>100</v>
      </c>
      <c r="G1426" s="218"/>
      <c r="H1426" s="218"/>
    </row>
    <row r="1427" spans="1:8" s="234" customFormat="1" x14ac:dyDescent="0.2">
      <c r="A1427" s="224">
        <v>630000</v>
      </c>
      <c r="B1427" s="222" t="s">
        <v>277</v>
      </c>
      <c r="C1427" s="233">
        <f>C1428+C1430</f>
        <v>890000</v>
      </c>
      <c r="D1427" s="233">
        <f>D1428+D1430</f>
        <v>890000</v>
      </c>
      <c r="E1427" s="233">
        <f>E1428+E1430</f>
        <v>0</v>
      </c>
      <c r="F1427" s="217">
        <f t="shared" si="365"/>
        <v>100</v>
      </c>
      <c r="G1427" s="218"/>
      <c r="H1427" s="218"/>
    </row>
    <row r="1428" spans="1:8" s="234" customFormat="1" x14ac:dyDescent="0.2">
      <c r="A1428" s="224">
        <v>631000</v>
      </c>
      <c r="B1428" s="222" t="s">
        <v>278</v>
      </c>
      <c r="C1428" s="233">
        <f>0+0+C1429</f>
        <v>30000</v>
      </c>
      <c r="D1428" s="233">
        <f>0+0+D1429</f>
        <v>30000</v>
      </c>
      <c r="E1428" s="233">
        <f>0+0+E1429</f>
        <v>0</v>
      </c>
      <c r="F1428" s="217">
        <f t="shared" si="365"/>
        <v>100</v>
      </c>
      <c r="G1428" s="218"/>
      <c r="H1428" s="218"/>
    </row>
    <row r="1429" spans="1:8" s="178" customFormat="1" x14ac:dyDescent="0.2">
      <c r="A1429" s="209">
        <v>631900</v>
      </c>
      <c r="B1429" s="210" t="s">
        <v>283</v>
      </c>
      <c r="C1429" s="231">
        <v>30000</v>
      </c>
      <c r="D1429" s="220">
        <v>30000</v>
      </c>
      <c r="E1429" s="220">
        <v>0</v>
      </c>
      <c r="F1429" s="221">
        <f t="shared" si="365"/>
        <v>100</v>
      </c>
      <c r="G1429" s="218"/>
      <c r="H1429" s="218"/>
    </row>
    <row r="1430" spans="1:8" s="234" customFormat="1" x14ac:dyDescent="0.2">
      <c r="A1430" s="224">
        <v>638000</v>
      </c>
      <c r="B1430" s="222" t="s">
        <v>284</v>
      </c>
      <c r="C1430" s="233">
        <f>C1431+C1432</f>
        <v>860000</v>
      </c>
      <c r="D1430" s="233">
        <f t="shared" ref="D1430" si="366">D1431+D1432</f>
        <v>860000</v>
      </c>
      <c r="E1430" s="233">
        <f>E1431+E1432</f>
        <v>0</v>
      </c>
      <c r="F1430" s="217">
        <f t="shared" si="365"/>
        <v>100</v>
      </c>
      <c r="G1430" s="218"/>
      <c r="H1430" s="218"/>
    </row>
    <row r="1431" spans="1:8" s="178" customFormat="1" x14ac:dyDescent="0.2">
      <c r="A1431" s="209">
        <v>638100</v>
      </c>
      <c r="B1431" s="210" t="s">
        <v>285</v>
      </c>
      <c r="C1431" s="231">
        <v>540000</v>
      </c>
      <c r="D1431" s="220">
        <v>540000</v>
      </c>
      <c r="E1431" s="220">
        <v>0</v>
      </c>
      <c r="F1431" s="221">
        <f t="shared" si="365"/>
        <v>100</v>
      </c>
      <c r="G1431" s="218"/>
      <c r="H1431" s="218"/>
    </row>
    <row r="1432" spans="1:8" s="178" customFormat="1" ht="46.5" x14ac:dyDescent="0.2">
      <c r="A1432" s="209">
        <v>638200</v>
      </c>
      <c r="B1432" s="210" t="s">
        <v>286</v>
      </c>
      <c r="C1432" s="231">
        <v>320000</v>
      </c>
      <c r="D1432" s="220">
        <v>320000</v>
      </c>
      <c r="E1432" s="220">
        <v>0</v>
      </c>
      <c r="F1432" s="221">
        <f t="shared" si="365"/>
        <v>100</v>
      </c>
      <c r="G1432" s="218"/>
      <c r="H1432" s="218"/>
    </row>
    <row r="1433" spans="1:8" s="178" customFormat="1" x14ac:dyDescent="0.2">
      <c r="A1433" s="241"/>
      <c r="B1433" s="227" t="s">
        <v>294</v>
      </c>
      <c r="C1433" s="238">
        <f>C1388+C1419+C1427+0</f>
        <v>20614200</v>
      </c>
      <c r="D1433" s="238">
        <f>D1388+D1419+D1427+0</f>
        <v>21559500.000000004</v>
      </c>
      <c r="E1433" s="238">
        <f>E1388+E1419+E1427+0</f>
        <v>0</v>
      </c>
      <c r="F1433" s="229">
        <f t="shared" si="365"/>
        <v>104.58567395290628</v>
      </c>
      <c r="G1433" s="218"/>
      <c r="H1433" s="218"/>
    </row>
    <row r="1434" spans="1:8" s="178" customFormat="1" x14ac:dyDescent="0.2">
      <c r="A1434" s="242"/>
      <c r="B1434" s="202"/>
      <c r="C1434" s="231"/>
      <c r="D1434" s="231"/>
      <c r="E1434" s="231"/>
      <c r="F1434" s="232"/>
      <c r="G1434" s="218"/>
      <c r="H1434" s="218"/>
    </row>
    <row r="1435" spans="1:8" s="178" customFormat="1" x14ac:dyDescent="0.2">
      <c r="A1435" s="205"/>
      <c r="B1435" s="202"/>
      <c r="C1435" s="231"/>
      <c r="D1435" s="231"/>
      <c r="E1435" s="231"/>
      <c r="F1435" s="232"/>
      <c r="G1435" s="218"/>
      <c r="H1435" s="218"/>
    </row>
    <row r="1436" spans="1:8" s="178" customFormat="1" x14ac:dyDescent="0.2">
      <c r="A1436" s="209" t="s">
        <v>370</v>
      </c>
      <c r="B1436" s="222"/>
      <c r="C1436" s="231"/>
      <c r="D1436" s="231"/>
      <c r="E1436" s="231"/>
      <c r="F1436" s="232"/>
      <c r="G1436" s="218"/>
      <c r="H1436" s="218"/>
    </row>
    <row r="1437" spans="1:8" s="178" customFormat="1" x14ac:dyDescent="0.2">
      <c r="A1437" s="209" t="s">
        <v>369</v>
      </c>
      <c r="B1437" s="222"/>
      <c r="C1437" s="231"/>
      <c r="D1437" s="231"/>
      <c r="E1437" s="231"/>
      <c r="F1437" s="232"/>
      <c r="G1437" s="218"/>
      <c r="H1437" s="218"/>
    </row>
    <row r="1438" spans="1:8" s="178" customFormat="1" x14ac:dyDescent="0.2">
      <c r="A1438" s="209" t="s">
        <v>331</v>
      </c>
      <c r="B1438" s="222"/>
      <c r="C1438" s="231"/>
      <c r="D1438" s="231"/>
      <c r="E1438" s="231"/>
      <c r="F1438" s="232"/>
      <c r="G1438" s="218"/>
      <c r="H1438" s="218"/>
    </row>
    <row r="1439" spans="1:8" s="178" customFormat="1" x14ac:dyDescent="0.2">
      <c r="A1439" s="209" t="s">
        <v>371</v>
      </c>
      <c r="B1439" s="222"/>
      <c r="C1439" s="231"/>
      <c r="D1439" s="231"/>
      <c r="E1439" s="231"/>
      <c r="F1439" s="232"/>
      <c r="G1439" s="218"/>
      <c r="H1439" s="218"/>
    </row>
    <row r="1440" spans="1:8" s="178" customFormat="1" x14ac:dyDescent="0.2">
      <c r="A1440" s="209"/>
      <c r="B1440" s="211"/>
      <c r="C1440" s="212"/>
      <c r="D1440" s="212"/>
      <c r="E1440" s="212"/>
      <c r="F1440" s="213"/>
      <c r="G1440" s="218"/>
      <c r="H1440" s="218"/>
    </row>
    <row r="1441" spans="1:8" s="178" customFormat="1" x14ac:dyDescent="0.2">
      <c r="A1441" s="224">
        <v>410000</v>
      </c>
      <c r="B1441" s="215" t="s">
        <v>44</v>
      </c>
      <c r="C1441" s="233">
        <f>C1442+C1447+0</f>
        <v>33822200</v>
      </c>
      <c r="D1441" s="233">
        <f t="shared" ref="D1441" si="367">D1442+D1447</f>
        <v>33691200</v>
      </c>
      <c r="E1441" s="233">
        <f t="shared" ref="E1441" si="368">E1442+E1447</f>
        <v>0</v>
      </c>
      <c r="F1441" s="217">
        <f t="shared" ref="F1441:F1458" si="369">D1441/C1441*100</f>
        <v>99.612680428830771</v>
      </c>
      <c r="G1441" s="218"/>
      <c r="H1441" s="218"/>
    </row>
    <row r="1442" spans="1:8" s="178" customFormat="1" x14ac:dyDescent="0.2">
      <c r="A1442" s="224">
        <v>411000</v>
      </c>
      <c r="B1442" s="215" t="s">
        <v>45</v>
      </c>
      <c r="C1442" s="233">
        <f>SUM(C1443:C1446)</f>
        <v>28302200</v>
      </c>
      <c r="D1442" s="233">
        <f t="shared" ref="D1442" si="370">SUM(D1443:D1446)</f>
        <v>28012200</v>
      </c>
      <c r="E1442" s="233">
        <f>SUM(E1443:E1446)</f>
        <v>0</v>
      </c>
      <c r="F1442" s="217">
        <f t="shared" si="369"/>
        <v>98.975344672852287</v>
      </c>
      <c r="G1442" s="218"/>
      <c r="H1442" s="218"/>
    </row>
    <row r="1443" spans="1:8" s="178" customFormat="1" x14ac:dyDescent="0.2">
      <c r="A1443" s="209">
        <v>411100</v>
      </c>
      <c r="B1443" s="210" t="s">
        <v>46</v>
      </c>
      <c r="C1443" s="231">
        <f>26450000+2200</f>
        <v>26452200</v>
      </c>
      <c r="D1443" s="220">
        <v>25802200</v>
      </c>
      <c r="E1443" s="220">
        <v>0</v>
      </c>
      <c r="F1443" s="221">
        <f t="shared" si="369"/>
        <v>97.542737466070875</v>
      </c>
      <c r="G1443" s="218"/>
      <c r="H1443" s="218"/>
    </row>
    <row r="1444" spans="1:8" s="178" customFormat="1" ht="46.5" x14ac:dyDescent="0.2">
      <c r="A1444" s="209">
        <v>411200</v>
      </c>
      <c r="B1444" s="210" t="s">
        <v>47</v>
      </c>
      <c r="C1444" s="231">
        <v>650000</v>
      </c>
      <c r="D1444" s="220">
        <v>960000</v>
      </c>
      <c r="E1444" s="220">
        <v>0</v>
      </c>
      <c r="F1444" s="221">
        <f t="shared" si="369"/>
        <v>147.69230769230771</v>
      </c>
      <c r="G1444" s="218"/>
      <c r="H1444" s="218"/>
    </row>
    <row r="1445" spans="1:8" s="178" customFormat="1" ht="46.5" x14ac:dyDescent="0.2">
      <c r="A1445" s="209">
        <v>411300</v>
      </c>
      <c r="B1445" s="210" t="s">
        <v>48</v>
      </c>
      <c r="C1445" s="231">
        <v>800000</v>
      </c>
      <c r="D1445" s="220">
        <v>830000</v>
      </c>
      <c r="E1445" s="220">
        <v>0</v>
      </c>
      <c r="F1445" s="221">
        <f t="shared" si="369"/>
        <v>103.75000000000001</v>
      </c>
      <c r="G1445" s="218"/>
      <c r="H1445" s="218"/>
    </row>
    <row r="1446" spans="1:8" s="178" customFormat="1" x14ac:dyDescent="0.2">
      <c r="A1446" s="209">
        <v>411400</v>
      </c>
      <c r="B1446" s="210" t="s">
        <v>49</v>
      </c>
      <c r="C1446" s="231">
        <v>400000</v>
      </c>
      <c r="D1446" s="220">
        <v>420000</v>
      </c>
      <c r="E1446" s="220">
        <v>0</v>
      </c>
      <c r="F1446" s="221">
        <f t="shared" si="369"/>
        <v>105</v>
      </c>
      <c r="G1446" s="218"/>
      <c r="H1446" s="218"/>
    </row>
    <row r="1447" spans="1:8" s="178" customFormat="1" x14ac:dyDescent="0.2">
      <c r="A1447" s="224">
        <v>412000</v>
      </c>
      <c r="B1447" s="222" t="s">
        <v>50</v>
      </c>
      <c r="C1447" s="233">
        <f>SUM(C1448:C1458)</f>
        <v>5520000</v>
      </c>
      <c r="D1447" s="233">
        <f>SUM(D1448:D1458)</f>
        <v>5679000</v>
      </c>
      <c r="E1447" s="233">
        <f>SUM(E1448:E1458)</f>
        <v>0</v>
      </c>
      <c r="F1447" s="217">
        <f t="shared" si="369"/>
        <v>102.88043478260869</v>
      </c>
      <c r="G1447" s="218"/>
      <c r="H1447" s="218"/>
    </row>
    <row r="1448" spans="1:8" s="178" customFormat="1" x14ac:dyDescent="0.2">
      <c r="A1448" s="209">
        <v>412100</v>
      </c>
      <c r="B1448" s="210" t="s">
        <v>51</v>
      </c>
      <c r="C1448" s="231">
        <v>630000</v>
      </c>
      <c r="D1448" s="220">
        <v>530000</v>
      </c>
      <c r="E1448" s="220">
        <v>0</v>
      </c>
      <c r="F1448" s="221">
        <f t="shared" si="369"/>
        <v>84.126984126984127</v>
      </c>
      <c r="G1448" s="218"/>
      <c r="H1448" s="218"/>
    </row>
    <row r="1449" spans="1:8" s="178" customFormat="1" ht="46.5" x14ac:dyDescent="0.2">
      <c r="A1449" s="209">
        <v>412200</v>
      </c>
      <c r="B1449" s="210" t="s">
        <v>52</v>
      </c>
      <c r="C1449" s="231">
        <v>2500000</v>
      </c>
      <c r="D1449" s="220">
        <v>2700000</v>
      </c>
      <c r="E1449" s="220">
        <v>0</v>
      </c>
      <c r="F1449" s="221">
        <f t="shared" si="369"/>
        <v>108</v>
      </c>
      <c r="G1449" s="218"/>
      <c r="H1449" s="218"/>
    </row>
    <row r="1450" spans="1:8" s="178" customFormat="1" x14ac:dyDescent="0.2">
      <c r="A1450" s="209">
        <v>412300</v>
      </c>
      <c r="B1450" s="210" t="s">
        <v>53</v>
      </c>
      <c r="C1450" s="231">
        <v>260000</v>
      </c>
      <c r="D1450" s="220">
        <v>320000</v>
      </c>
      <c r="E1450" s="220">
        <v>0</v>
      </c>
      <c r="F1450" s="221">
        <f t="shared" si="369"/>
        <v>123.07692307692308</v>
      </c>
      <c r="G1450" s="218"/>
      <c r="H1450" s="218"/>
    </row>
    <row r="1451" spans="1:8" s="178" customFormat="1" x14ac:dyDescent="0.2">
      <c r="A1451" s="209">
        <v>412500</v>
      </c>
      <c r="B1451" s="210" t="s">
        <v>57</v>
      </c>
      <c r="C1451" s="231">
        <v>330000</v>
      </c>
      <c r="D1451" s="220">
        <v>330000</v>
      </c>
      <c r="E1451" s="220">
        <v>0</v>
      </c>
      <c r="F1451" s="221">
        <f t="shared" si="369"/>
        <v>100</v>
      </c>
      <c r="G1451" s="218"/>
      <c r="H1451" s="218"/>
    </row>
    <row r="1452" spans="1:8" s="178" customFormat="1" x14ac:dyDescent="0.2">
      <c r="A1452" s="209">
        <v>412600</v>
      </c>
      <c r="B1452" s="210" t="s">
        <v>58</v>
      </c>
      <c r="C1452" s="231">
        <v>150000</v>
      </c>
      <c r="D1452" s="220">
        <v>150000</v>
      </c>
      <c r="E1452" s="220">
        <v>0</v>
      </c>
      <c r="F1452" s="221">
        <f t="shared" si="369"/>
        <v>100</v>
      </c>
      <c r="G1452" s="218"/>
      <c r="H1452" s="218"/>
    </row>
    <row r="1453" spans="1:8" s="178" customFormat="1" x14ac:dyDescent="0.2">
      <c r="A1453" s="209">
        <v>412700</v>
      </c>
      <c r="B1453" s="210" t="s">
        <v>60</v>
      </c>
      <c r="C1453" s="231">
        <v>1560000</v>
      </c>
      <c r="D1453" s="220">
        <v>1560000</v>
      </c>
      <c r="E1453" s="220">
        <v>0</v>
      </c>
      <c r="F1453" s="221">
        <f t="shared" si="369"/>
        <v>100</v>
      </c>
      <c r="G1453" s="218"/>
      <c r="H1453" s="218"/>
    </row>
    <row r="1454" spans="1:8" s="178" customFormat="1" x14ac:dyDescent="0.2">
      <c r="A1454" s="209">
        <v>412900</v>
      </c>
      <c r="B1454" s="223" t="s">
        <v>75</v>
      </c>
      <c r="C1454" s="231">
        <v>14000</v>
      </c>
      <c r="D1454" s="220">
        <v>10000</v>
      </c>
      <c r="E1454" s="220">
        <v>0</v>
      </c>
      <c r="F1454" s="221">
        <f t="shared" si="369"/>
        <v>71.428571428571431</v>
      </c>
      <c r="G1454" s="218"/>
      <c r="H1454" s="218"/>
    </row>
    <row r="1455" spans="1:8" s="178" customFormat="1" x14ac:dyDescent="0.2">
      <c r="A1455" s="209">
        <v>412900</v>
      </c>
      <c r="B1455" s="223" t="s">
        <v>76</v>
      </c>
      <c r="C1455" s="231">
        <v>4000</v>
      </c>
      <c r="D1455" s="220">
        <v>4000</v>
      </c>
      <c r="E1455" s="220">
        <v>0</v>
      </c>
      <c r="F1455" s="221">
        <f t="shared" si="369"/>
        <v>100</v>
      </c>
      <c r="G1455" s="218"/>
      <c r="H1455" s="218"/>
    </row>
    <row r="1456" spans="1:8" s="178" customFormat="1" ht="46.5" x14ac:dyDescent="0.2">
      <c r="A1456" s="209">
        <v>412900</v>
      </c>
      <c r="B1456" s="223" t="s">
        <v>77</v>
      </c>
      <c r="C1456" s="231">
        <v>10000</v>
      </c>
      <c r="D1456" s="220">
        <v>10000.000000000002</v>
      </c>
      <c r="E1456" s="220">
        <v>0</v>
      </c>
      <c r="F1456" s="221">
        <f t="shared" si="369"/>
        <v>100.00000000000003</v>
      </c>
      <c r="G1456" s="218"/>
      <c r="H1456" s="218"/>
    </row>
    <row r="1457" spans="1:8" s="178" customFormat="1" x14ac:dyDescent="0.2">
      <c r="A1457" s="209">
        <v>412900</v>
      </c>
      <c r="B1457" s="223" t="s">
        <v>78</v>
      </c>
      <c r="C1457" s="231">
        <v>60000</v>
      </c>
      <c r="D1457" s="220">
        <v>60000</v>
      </c>
      <c r="E1457" s="220">
        <v>0</v>
      </c>
      <c r="F1457" s="221">
        <f t="shared" si="369"/>
        <v>100</v>
      </c>
      <c r="G1457" s="218"/>
      <c r="H1457" s="218"/>
    </row>
    <row r="1458" spans="1:8" s="178" customFormat="1" x14ac:dyDescent="0.2">
      <c r="A1458" s="209">
        <v>412900</v>
      </c>
      <c r="B1458" s="210" t="s">
        <v>80</v>
      </c>
      <c r="C1458" s="231">
        <v>2000</v>
      </c>
      <c r="D1458" s="220">
        <v>5000</v>
      </c>
      <c r="E1458" s="220">
        <v>0</v>
      </c>
      <c r="F1458" s="221">
        <f t="shared" si="369"/>
        <v>250</v>
      </c>
      <c r="G1458" s="218"/>
      <c r="H1458" s="218"/>
    </row>
    <row r="1459" spans="1:8" s="234" customFormat="1" x14ac:dyDescent="0.2">
      <c r="A1459" s="224">
        <v>480000</v>
      </c>
      <c r="B1459" s="222" t="s">
        <v>202</v>
      </c>
      <c r="C1459" s="233">
        <f>C1460</f>
        <v>0</v>
      </c>
      <c r="D1459" s="233">
        <f t="shared" ref="D1459:D1460" si="371">D1460</f>
        <v>0</v>
      </c>
      <c r="E1459" s="233">
        <f t="shared" ref="E1459:E1460" si="372">E1460</f>
        <v>25000</v>
      </c>
      <c r="F1459" s="217">
        <v>0</v>
      </c>
      <c r="G1459" s="218"/>
      <c r="H1459" s="218"/>
    </row>
    <row r="1460" spans="1:8" s="234" customFormat="1" x14ac:dyDescent="0.2">
      <c r="A1460" s="224">
        <v>488000</v>
      </c>
      <c r="B1460" s="222" t="s">
        <v>31</v>
      </c>
      <c r="C1460" s="233">
        <f>C1461</f>
        <v>0</v>
      </c>
      <c r="D1460" s="233">
        <f t="shared" si="371"/>
        <v>0</v>
      </c>
      <c r="E1460" s="233">
        <f t="shared" si="372"/>
        <v>25000</v>
      </c>
      <c r="F1460" s="217">
        <v>0</v>
      </c>
      <c r="G1460" s="218"/>
      <c r="H1460" s="218"/>
    </row>
    <row r="1461" spans="1:8" s="178" customFormat="1" x14ac:dyDescent="0.2">
      <c r="A1461" s="209">
        <v>488100</v>
      </c>
      <c r="B1461" s="210" t="s">
        <v>31</v>
      </c>
      <c r="C1461" s="231">
        <v>0</v>
      </c>
      <c r="D1461" s="220">
        <v>0</v>
      </c>
      <c r="E1461" s="231">
        <v>25000</v>
      </c>
      <c r="F1461" s="217">
        <v>0</v>
      </c>
      <c r="G1461" s="218"/>
      <c r="H1461" s="218"/>
    </row>
    <row r="1462" spans="1:8" s="234" customFormat="1" x14ac:dyDescent="0.2">
      <c r="A1462" s="224">
        <v>510000</v>
      </c>
      <c r="B1462" s="222" t="s">
        <v>245</v>
      </c>
      <c r="C1462" s="233">
        <f>0+0+C1463</f>
        <v>0</v>
      </c>
      <c r="D1462" s="233">
        <f>0+0+D1463</f>
        <v>500</v>
      </c>
      <c r="E1462" s="233">
        <f>0+0+E1463</f>
        <v>0</v>
      </c>
      <c r="F1462" s="217">
        <v>0</v>
      </c>
      <c r="G1462" s="218"/>
      <c r="H1462" s="218"/>
    </row>
    <row r="1463" spans="1:8" s="234" customFormat="1" x14ac:dyDescent="0.2">
      <c r="A1463" s="224">
        <v>516000</v>
      </c>
      <c r="B1463" s="222" t="s">
        <v>257</v>
      </c>
      <c r="C1463" s="233">
        <f>C1464</f>
        <v>0</v>
      </c>
      <c r="D1463" s="233">
        <f t="shared" ref="D1463" si="373">D1464</f>
        <v>500</v>
      </c>
      <c r="E1463" s="233">
        <f t="shared" ref="E1463" si="374">E1464</f>
        <v>0</v>
      </c>
      <c r="F1463" s="217">
        <v>0</v>
      </c>
      <c r="G1463" s="218"/>
      <c r="H1463" s="218"/>
    </row>
    <row r="1464" spans="1:8" s="178" customFormat="1" x14ac:dyDescent="0.2">
      <c r="A1464" s="209">
        <v>516100</v>
      </c>
      <c r="B1464" s="210" t="s">
        <v>257</v>
      </c>
      <c r="C1464" s="231">
        <v>0</v>
      </c>
      <c r="D1464" s="220">
        <v>500</v>
      </c>
      <c r="E1464" s="220">
        <v>0</v>
      </c>
      <c r="F1464" s="217">
        <v>0</v>
      </c>
      <c r="G1464" s="218"/>
      <c r="H1464" s="218"/>
    </row>
    <row r="1465" spans="1:8" s="234" customFormat="1" x14ac:dyDescent="0.2">
      <c r="A1465" s="224">
        <v>630000</v>
      </c>
      <c r="B1465" s="222" t="s">
        <v>277</v>
      </c>
      <c r="C1465" s="233">
        <f>C1466+C1469</f>
        <v>922000</v>
      </c>
      <c r="D1465" s="233">
        <f>D1466+D1469</f>
        <v>1197100</v>
      </c>
      <c r="E1465" s="233">
        <f>E1466+E1469</f>
        <v>13600</v>
      </c>
      <c r="F1465" s="217">
        <f>D1465/C1465*100</f>
        <v>129.83731019522779</v>
      </c>
      <c r="G1465" s="218"/>
      <c r="H1465" s="218"/>
    </row>
    <row r="1466" spans="1:8" s="234" customFormat="1" x14ac:dyDescent="0.2">
      <c r="A1466" s="224">
        <v>631000</v>
      </c>
      <c r="B1466" s="222" t="s">
        <v>278</v>
      </c>
      <c r="C1466" s="233">
        <f>C1468+0+C1467</f>
        <v>62000</v>
      </c>
      <c r="D1466" s="233">
        <f>D1468+0+D1467</f>
        <v>77100</v>
      </c>
      <c r="E1466" s="233">
        <f>E1468+0+E1467</f>
        <v>13600</v>
      </c>
      <c r="F1466" s="217">
        <f>D1466/C1466*100</f>
        <v>124.35483870967742</v>
      </c>
      <c r="G1466" s="218"/>
      <c r="H1466" s="218"/>
    </row>
    <row r="1467" spans="1:8" s="178" customFormat="1" x14ac:dyDescent="0.2">
      <c r="A1467" s="239">
        <v>631200</v>
      </c>
      <c r="B1467" s="210" t="s">
        <v>280</v>
      </c>
      <c r="C1467" s="220">
        <v>0</v>
      </c>
      <c r="D1467" s="220">
        <v>0</v>
      </c>
      <c r="E1467" s="231">
        <v>13600</v>
      </c>
      <c r="F1467" s="217">
        <v>0</v>
      </c>
      <c r="G1467" s="218"/>
      <c r="H1467" s="218"/>
    </row>
    <row r="1468" spans="1:8" s="178" customFormat="1" x14ac:dyDescent="0.2">
      <c r="A1468" s="209">
        <v>631900</v>
      </c>
      <c r="B1468" s="210" t="s">
        <v>281</v>
      </c>
      <c r="C1468" s="231">
        <v>62000</v>
      </c>
      <c r="D1468" s="220">
        <v>77100</v>
      </c>
      <c r="E1468" s="220">
        <v>0</v>
      </c>
      <c r="F1468" s="221">
        <f>D1468/C1468*100</f>
        <v>124.35483870967742</v>
      </c>
      <c r="G1468" s="218"/>
      <c r="H1468" s="218"/>
    </row>
    <row r="1469" spans="1:8" s="234" customFormat="1" x14ac:dyDescent="0.2">
      <c r="A1469" s="224">
        <v>638000</v>
      </c>
      <c r="B1469" s="222" t="s">
        <v>284</v>
      </c>
      <c r="C1469" s="233">
        <f>C1470</f>
        <v>860000</v>
      </c>
      <c r="D1469" s="233">
        <f t="shared" ref="D1469" si="375">D1470</f>
        <v>1120000</v>
      </c>
      <c r="E1469" s="233">
        <f t="shared" ref="E1469" si="376">E1470</f>
        <v>0</v>
      </c>
      <c r="F1469" s="217">
        <f>D1469/C1469*100</f>
        <v>130.23255813953489</v>
      </c>
      <c r="G1469" s="218"/>
      <c r="H1469" s="218"/>
    </row>
    <row r="1470" spans="1:8" s="178" customFormat="1" x14ac:dyDescent="0.2">
      <c r="A1470" s="209">
        <v>638100</v>
      </c>
      <c r="B1470" s="210" t="s">
        <v>285</v>
      </c>
      <c r="C1470" s="231">
        <v>860000</v>
      </c>
      <c r="D1470" s="220">
        <v>1120000</v>
      </c>
      <c r="E1470" s="220">
        <v>0</v>
      </c>
      <c r="F1470" s="221">
        <f>D1470/C1470*100</f>
        <v>130.23255813953489</v>
      </c>
      <c r="G1470" s="218"/>
      <c r="H1470" s="218"/>
    </row>
    <row r="1471" spans="1:8" s="178" customFormat="1" x14ac:dyDescent="0.2">
      <c r="A1471" s="237"/>
      <c r="B1471" s="227" t="s">
        <v>294</v>
      </c>
      <c r="C1471" s="238">
        <f>C1441+C1465+C1462+C1459</f>
        <v>34744200</v>
      </c>
      <c r="D1471" s="238">
        <f>D1441+D1465+D1462+D1459</f>
        <v>34888800</v>
      </c>
      <c r="E1471" s="238">
        <f>E1441+E1465+E1462+E1459</f>
        <v>38600</v>
      </c>
      <c r="F1471" s="229">
        <f>D1471/C1471*100</f>
        <v>100.41618457181343</v>
      </c>
      <c r="G1471" s="218"/>
      <c r="H1471" s="218"/>
    </row>
    <row r="1472" spans="1:8" s="178" customFormat="1" x14ac:dyDescent="0.2">
      <c r="A1472" s="190"/>
      <c r="B1472" s="202"/>
      <c r="C1472" s="212"/>
      <c r="D1472" s="212"/>
      <c r="E1472" s="212"/>
      <c r="F1472" s="213"/>
      <c r="G1472" s="218"/>
      <c r="H1472" s="218"/>
    </row>
    <row r="1473" spans="1:8" s="178" customFormat="1" x14ac:dyDescent="0.2">
      <c r="A1473" s="205"/>
      <c r="B1473" s="202"/>
      <c r="C1473" s="231"/>
      <c r="D1473" s="231"/>
      <c r="E1473" s="231"/>
      <c r="F1473" s="232"/>
      <c r="G1473" s="218"/>
      <c r="H1473" s="218"/>
    </row>
    <row r="1474" spans="1:8" s="178" customFormat="1" x14ac:dyDescent="0.2">
      <c r="A1474" s="209" t="s">
        <v>372</v>
      </c>
      <c r="B1474" s="222"/>
      <c r="C1474" s="231"/>
      <c r="D1474" s="231"/>
      <c r="E1474" s="231"/>
      <c r="F1474" s="232"/>
      <c r="G1474" s="218"/>
      <c r="H1474" s="218"/>
    </row>
    <row r="1475" spans="1:8" s="178" customFormat="1" x14ac:dyDescent="0.2">
      <c r="A1475" s="209" t="s">
        <v>369</v>
      </c>
      <c r="B1475" s="222"/>
      <c r="C1475" s="231"/>
      <c r="D1475" s="231"/>
      <c r="E1475" s="231"/>
      <c r="F1475" s="232"/>
      <c r="G1475" s="218"/>
      <c r="H1475" s="218"/>
    </row>
    <row r="1476" spans="1:8" s="178" customFormat="1" x14ac:dyDescent="0.2">
      <c r="A1476" s="209" t="s">
        <v>338</v>
      </c>
      <c r="B1476" s="222"/>
      <c r="C1476" s="231"/>
      <c r="D1476" s="231"/>
      <c r="E1476" s="231"/>
      <c r="F1476" s="232"/>
      <c r="G1476" s="218"/>
      <c r="H1476" s="218"/>
    </row>
    <row r="1477" spans="1:8" s="178" customFormat="1" x14ac:dyDescent="0.2">
      <c r="A1477" s="209" t="s">
        <v>293</v>
      </c>
      <c r="B1477" s="222"/>
      <c r="C1477" s="231"/>
      <c r="D1477" s="231"/>
      <c r="E1477" s="231"/>
      <c r="F1477" s="232"/>
      <c r="G1477" s="218"/>
      <c r="H1477" s="218"/>
    </row>
    <row r="1478" spans="1:8" s="178" customFormat="1" x14ac:dyDescent="0.2">
      <c r="A1478" s="209"/>
      <c r="B1478" s="211"/>
      <c r="C1478" s="212"/>
      <c r="D1478" s="212"/>
      <c r="E1478" s="212"/>
      <c r="F1478" s="213"/>
      <c r="G1478" s="218"/>
      <c r="H1478" s="218"/>
    </row>
    <row r="1479" spans="1:8" s="178" customFormat="1" x14ac:dyDescent="0.2">
      <c r="A1479" s="224">
        <v>410000</v>
      </c>
      <c r="B1479" s="215" t="s">
        <v>44</v>
      </c>
      <c r="C1479" s="233">
        <f>C1480+C1485+C1498+0</f>
        <v>5702300</v>
      </c>
      <c r="D1479" s="233">
        <f>D1480+D1485+D1498+0</f>
        <v>5541900</v>
      </c>
      <c r="E1479" s="233">
        <f>E1480+E1485+E1498+0</f>
        <v>0</v>
      </c>
      <c r="F1479" s="217">
        <f t="shared" ref="F1479:F1510" si="377">D1479/C1479*100</f>
        <v>97.187099942128611</v>
      </c>
      <c r="G1479" s="218"/>
      <c r="H1479" s="218"/>
    </row>
    <row r="1480" spans="1:8" s="178" customFormat="1" x14ac:dyDescent="0.2">
      <c r="A1480" s="224">
        <v>411000</v>
      </c>
      <c r="B1480" s="215" t="s">
        <v>45</v>
      </c>
      <c r="C1480" s="233">
        <f>SUM(C1481:C1484)</f>
        <v>4789700</v>
      </c>
      <c r="D1480" s="233">
        <f t="shared" ref="D1480" si="378">SUM(D1481:D1484)</f>
        <v>4740700</v>
      </c>
      <c r="E1480" s="233">
        <f>SUM(E1481:E1484)</f>
        <v>0</v>
      </c>
      <c r="F1480" s="217">
        <f t="shared" si="377"/>
        <v>98.976971417834108</v>
      </c>
      <c r="G1480" s="218"/>
      <c r="H1480" s="218"/>
    </row>
    <row r="1481" spans="1:8" s="178" customFormat="1" x14ac:dyDescent="0.2">
      <c r="A1481" s="209">
        <v>411100</v>
      </c>
      <c r="B1481" s="210" t="s">
        <v>46</v>
      </c>
      <c r="C1481" s="231">
        <v>4480000</v>
      </c>
      <c r="D1481" s="220">
        <v>4431000</v>
      </c>
      <c r="E1481" s="220">
        <v>0</v>
      </c>
      <c r="F1481" s="221">
        <f t="shared" si="377"/>
        <v>98.90625</v>
      </c>
      <c r="G1481" s="218"/>
      <c r="H1481" s="218"/>
    </row>
    <row r="1482" spans="1:8" s="178" customFormat="1" ht="46.5" x14ac:dyDescent="0.2">
      <c r="A1482" s="209">
        <v>411200</v>
      </c>
      <c r="B1482" s="210" t="s">
        <v>47</v>
      </c>
      <c r="C1482" s="231">
        <v>130000</v>
      </c>
      <c r="D1482" s="220">
        <v>123999.99999999967</v>
      </c>
      <c r="E1482" s="220">
        <v>0</v>
      </c>
      <c r="F1482" s="221">
        <f t="shared" si="377"/>
        <v>95.384615384615117</v>
      </c>
      <c r="G1482" s="218"/>
      <c r="H1482" s="218"/>
    </row>
    <row r="1483" spans="1:8" s="178" customFormat="1" ht="46.5" x14ac:dyDescent="0.2">
      <c r="A1483" s="209">
        <v>411300</v>
      </c>
      <c r="B1483" s="210" t="s">
        <v>48</v>
      </c>
      <c r="C1483" s="231">
        <v>117200</v>
      </c>
      <c r="D1483" s="220">
        <v>117200</v>
      </c>
      <c r="E1483" s="220">
        <v>0</v>
      </c>
      <c r="F1483" s="221">
        <f t="shared" si="377"/>
        <v>100</v>
      </c>
      <c r="G1483" s="218"/>
      <c r="H1483" s="218"/>
    </row>
    <row r="1484" spans="1:8" s="178" customFormat="1" x14ac:dyDescent="0.2">
      <c r="A1484" s="209">
        <v>411400</v>
      </c>
      <c r="B1484" s="210" t="s">
        <v>49</v>
      </c>
      <c r="C1484" s="231">
        <v>62500</v>
      </c>
      <c r="D1484" s="220">
        <v>68500</v>
      </c>
      <c r="E1484" s="220">
        <v>0</v>
      </c>
      <c r="F1484" s="221">
        <f t="shared" si="377"/>
        <v>109.60000000000001</v>
      </c>
      <c r="G1484" s="218"/>
      <c r="H1484" s="218"/>
    </row>
    <row r="1485" spans="1:8" s="178" customFormat="1" x14ac:dyDescent="0.2">
      <c r="A1485" s="224">
        <v>412000</v>
      </c>
      <c r="B1485" s="222" t="s">
        <v>50</v>
      </c>
      <c r="C1485" s="233">
        <f>SUM(C1486:C1497)</f>
        <v>912100</v>
      </c>
      <c r="D1485" s="233">
        <f t="shared" ref="D1485" si="379">SUM(D1486:D1497)</f>
        <v>800700</v>
      </c>
      <c r="E1485" s="233">
        <f>SUM(E1486:E1497)</f>
        <v>0</v>
      </c>
      <c r="F1485" s="217">
        <f t="shared" si="377"/>
        <v>87.786426926872053</v>
      </c>
      <c r="G1485" s="218"/>
      <c r="H1485" s="218"/>
    </row>
    <row r="1486" spans="1:8" s="178" customFormat="1" x14ac:dyDescent="0.2">
      <c r="A1486" s="209">
        <v>412100</v>
      </c>
      <c r="B1486" s="210" t="s">
        <v>51</v>
      </c>
      <c r="C1486" s="231">
        <v>30000</v>
      </c>
      <c r="D1486" s="220">
        <v>30000</v>
      </c>
      <c r="E1486" s="220">
        <v>0</v>
      </c>
      <c r="F1486" s="221">
        <f t="shared" si="377"/>
        <v>100</v>
      </c>
      <c r="G1486" s="218"/>
      <c r="H1486" s="218"/>
    </row>
    <row r="1487" spans="1:8" s="178" customFormat="1" ht="46.5" x14ac:dyDescent="0.2">
      <c r="A1487" s="209">
        <v>412200</v>
      </c>
      <c r="B1487" s="210" t="s">
        <v>52</v>
      </c>
      <c r="C1487" s="231">
        <v>200000</v>
      </c>
      <c r="D1487" s="220">
        <v>153000</v>
      </c>
      <c r="E1487" s="220">
        <v>0</v>
      </c>
      <c r="F1487" s="221">
        <f t="shared" si="377"/>
        <v>76.5</v>
      </c>
      <c r="G1487" s="218"/>
      <c r="H1487" s="218"/>
    </row>
    <row r="1488" spans="1:8" s="178" customFormat="1" x14ac:dyDescent="0.2">
      <c r="A1488" s="209">
        <v>412300</v>
      </c>
      <c r="B1488" s="210" t="s">
        <v>53</v>
      </c>
      <c r="C1488" s="231">
        <v>30000</v>
      </c>
      <c r="D1488" s="220">
        <v>26000</v>
      </c>
      <c r="E1488" s="220">
        <v>0</v>
      </c>
      <c r="F1488" s="221">
        <f t="shared" si="377"/>
        <v>86.666666666666671</v>
      </c>
      <c r="G1488" s="218"/>
      <c r="H1488" s="218"/>
    </row>
    <row r="1489" spans="1:8" s="178" customFormat="1" x14ac:dyDescent="0.2">
      <c r="A1489" s="209">
        <v>412500</v>
      </c>
      <c r="B1489" s="210" t="s">
        <v>57</v>
      </c>
      <c r="C1489" s="231">
        <v>22000</v>
      </c>
      <c r="D1489" s="220">
        <v>13000</v>
      </c>
      <c r="E1489" s="220">
        <v>0</v>
      </c>
      <c r="F1489" s="221">
        <f t="shared" si="377"/>
        <v>59.090909090909093</v>
      </c>
      <c r="G1489" s="218"/>
      <c r="H1489" s="218"/>
    </row>
    <row r="1490" spans="1:8" s="178" customFormat="1" x14ac:dyDescent="0.2">
      <c r="A1490" s="209">
        <v>412600</v>
      </c>
      <c r="B1490" s="210" t="s">
        <v>58</v>
      </c>
      <c r="C1490" s="231">
        <v>50000</v>
      </c>
      <c r="D1490" s="220">
        <v>37500</v>
      </c>
      <c r="E1490" s="220">
        <v>0</v>
      </c>
      <c r="F1490" s="221">
        <f t="shared" si="377"/>
        <v>75</v>
      </c>
      <c r="G1490" s="218"/>
      <c r="H1490" s="218"/>
    </row>
    <row r="1491" spans="1:8" s="178" customFormat="1" x14ac:dyDescent="0.2">
      <c r="A1491" s="209">
        <v>412700</v>
      </c>
      <c r="B1491" s="210" t="s">
        <v>60</v>
      </c>
      <c r="C1491" s="231">
        <v>180000</v>
      </c>
      <c r="D1491" s="220">
        <v>148000</v>
      </c>
      <c r="E1491" s="220">
        <v>0</v>
      </c>
      <c r="F1491" s="221">
        <f t="shared" si="377"/>
        <v>82.222222222222214</v>
      </c>
      <c r="G1491" s="218"/>
      <c r="H1491" s="218"/>
    </row>
    <row r="1492" spans="1:8" s="178" customFormat="1" x14ac:dyDescent="0.2">
      <c r="A1492" s="209">
        <v>412900</v>
      </c>
      <c r="B1492" s="223" t="s">
        <v>74</v>
      </c>
      <c r="C1492" s="231">
        <v>4000</v>
      </c>
      <c r="D1492" s="220">
        <v>4000</v>
      </c>
      <c r="E1492" s="220">
        <v>0</v>
      </c>
      <c r="F1492" s="221">
        <f t="shared" si="377"/>
        <v>100</v>
      </c>
      <c r="G1492" s="218"/>
      <c r="H1492" s="218"/>
    </row>
    <row r="1493" spans="1:8" s="178" customFormat="1" x14ac:dyDescent="0.2">
      <c r="A1493" s="209">
        <v>412900</v>
      </c>
      <c r="B1493" s="223" t="s">
        <v>75</v>
      </c>
      <c r="C1493" s="231">
        <v>380000</v>
      </c>
      <c r="D1493" s="220">
        <v>373100</v>
      </c>
      <c r="E1493" s="220">
        <v>0</v>
      </c>
      <c r="F1493" s="221">
        <f t="shared" si="377"/>
        <v>98.18421052631578</v>
      </c>
      <c r="G1493" s="218"/>
      <c r="H1493" s="218"/>
    </row>
    <row r="1494" spans="1:8" s="178" customFormat="1" x14ac:dyDescent="0.2">
      <c r="A1494" s="209">
        <v>412900</v>
      </c>
      <c r="B1494" s="223" t="s">
        <v>76</v>
      </c>
      <c r="C1494" s="231">
        <v>2100</v>
      </c>
      <c r="D1494" s="220">
        <v>2100</v>
      </c>
      <c r="E1494" s="220">
        <v>0</v>
      </c>
      <c r="F1494" s="221">
        <f t="shared" si="377"/>
        <v>100</v>
      </c>
      <c r="G1494" s="218"/>
      <c r="H1494" s="218"/>
    </row>
    <row r="1495" spans="1:8" s="178" customFormat="1" ht="46.5" x14ac:dyDescent="0.2">
      <c r="A1495" s="209">
        <v>412900</v>
      </c>
      <c r="B1495" s="223" t="s">
        <v>77</v>
      </c>
      <c r="C1495" s="231">
        <v>3000</v>
      </c>
      <c r="D1495" s="220">
        <v>3000</v>
      </c>
      <c r="E1495" s="220">
        <v>0</v>
      </c>
      <c r="F1495" s="221">
        <f t="shared" si="377"/>
        <v>100</v>
      </c>
      <c r="G1495" s="218"/>
      <c r="H1495" s="218"/>
    </row>
    <row r="1496" spans="1:8" s="178" customFormat="1" x14ac:dyDescent="0.2">
      <c r="A1496" s="209">
        <v>412900</v>
      </c>
      <c r="B1496" s="210" t="s">
        <v>78</v>
      </c>
      <c r="C1496" s="231">
        <v>10000</v>
      </c>
      <c r="D1496" s="220">
        <v>10000.000000000002</v>
      </c>
      <c r="E1496" s="220">
        <v>0</v>
      </c>
      <c r="F1496" s="221">
        <f t="shared" si="377"/>
        <v>100.00000000000003</v>
      </c>
      <c r="G1496" s="218"/>
      <c r="H1496" s="218"/>
    </row>
    <row r="1497" spans="1:8" s="178" customFormat="1" x14ac:dyDescent="0.2">
      <c r="A1497" s="209">
        <v>412900</v>
      </c>
      <c r="B1497" s="210" t="s">
        <v>80</v>
      </c>
      <c r="C1497" s="231">
        <v>1000</v>
      </c>
      <c r="D1497" s="220">
        <v>1000</v>
      </c>
      <c r="E1497" s="220">
        <v>0</v>
      </c>
      <c r="F1497" s="221">
        <f t="shared" si="377"/>
        <v>100</v>
      </c>
      <c r="G1497" s="218"/>
      <c r="H1497" s="218"/>
    </row>
    <row r="1498" spans="1:8" s="234" customFormat="1" x14ac:dyDescent="0.2">
      <c r="A1498" s="224">
        <v>413000</v>
      </c>
      <c r="B1498" s="222" t="s">
        <v>97</v>
      </c>
      <c r="C1498" s="233">
        <f>C1499</f>
        <v>500</v>
      </c>
      <c r="D1498" s="233">
        <f t="shared" ref="D1498" si="380">D1499</f>
        <v>500</v>
      </c>
      <c r="E1498" s="233">
        <f>E1499</f>
        <v>0</v>
      </c>
      <c r="F1498" s="217">
        <f t="shared" si="377"/>
        <v>100</v>
      </c>
      <c r="G1498" s="218"/>
      <c r="H1498" s="218"/>
    </row>
    <row r="1499" spans="1:8" s="178" customFormat="1" x14ac:dyDescent="0.2">
      <c r="A1499" s="239">
        <v>413900</v>
      </c>
      <c r="B1499" s="210" t="s">
        <v>106</v>
      </c>
      <c r="C1499" s="231">
        <v>500</v>
      </c>
      <c r="D1499" s="220">
        <v>500</v>
      </c>
      <c r="E1499" s="220">
        <v>0</v>
      </c>
      <c r="F1499" s="221">
        <f t="shared" si="377"/>
        <v>100</v>
      </c>
      <c r="G1499" s="218"/>
      <c r="H1499" s="218"/>
    </row>
    <row r="1500" spans="1:8" s="234" customFormat="1" x14ac:dyDescent="0.2">
      <c r="A1500" s="224">
        <v>480000</v>
      </c>
      <c r="B1500" s="222" t="s">
        <v>202</v>
      </c>
      <c r="C1500" s="233">
        <f>C1501+0</f>
        <v>1000</v>
      </c>
      <c r="D1500" s="233">
        <f>D1501+0</f>
        <v>1000</v>
      </c>
      <c r="E1500" s="233">
        <f>E1501+0</f>
        <v>0</v>
      </c>
      <c r="F1500" s="217">
        <f t="shared" si="377"/>
        <v>100</v>
      </c>
      <c r="G1500" s="218"/>
      <c r="H1500" s="218"/>
    </row>
    <row r="1501" spans="1:8" s="234" customFormat="1" x14ac:dyDescent="0.2">
      <c r="A1501" s="224">
        <v>488000</v>
      </c>
      <c r="B1501" s="222" t="s">
        <v>31</v>
      </c>
      <c r="C1501" s="233">
        <f>C1502</f>
        <v>1000</v>
      </c>
      <c r="D1501" s="233">
        <f t="shared" ref="D1501" si="381">D1502</f>
        <v>1000</v>
      </c>
      <c r="E1501" s="233">
        <f t="shared" ref="E1501" si="382">E1502</f>
        <v>0</v>
      </c>
      <c r="F1501" s="217">
        <f t="shared" si="377"/>
        <v>100</v>
      </c>
      <c r="G1501" s="218"/>
      <c r="H1501" s="218"/>
    </row>
    <row r="1502" spans="1:8" s="178" customFormat="1" x14ac:dyDescent="0.2">
      <c r="A1502" s="209">
        <v>488100</v>
      </c>
      <c r="B1502" s="248" t="s">
        <v>31</v>
      </c>
      <c r="C1502" s="231">
        <v>1000</v>
      </c>
      <c r="D1502" s="220">
        <v>1000</v>
      </c>
      <c r="E1502" s="220">
        <v>0</v>
      </c>
      <c r="F1502" s="221">
        <f t="shared" si="377"/>
        <v>100</v>
      </c>
      <c r="G1502" s="218"/>
      <c r="H1502" s="218"/>
    </row>
    <row r="1503" spans="1:8" s="178" customFormat="1" x14ac:dyDescent="0.2">
      <c r="A1503" s="224">
        <v>510000</v>
      </c>
      <c r="B1503" s="222" t="s">
        <v>245</v>
      </c>
      <c r="C1503" s="233">
        <f>C1504</f>
        <v>20000</v>
      </c>
      <c r="D1503" s="233">
        <f t="shared" ref="D1503" si="383">D1504</f>
        <v>10000</v>
      </c>
      <c r="E1503" s="233">
        <f t="shared" ref="E1503" si="384">E1504</f>
        <v>0</v>
      </c>
      <c r="F1503" s="217">
        <f t="shared" si="377"/>
        <v>50</v>
      </c>
      <c r="G1503" s="218"/>
      <c r="H1503" s="218"/>
    </row>
    <row r="1504" spans="1:8" s="178" customFormat="1" x14ac:dyDescent="0.2">
      <c r="A1504" s="224">
        <v>511000</v>
      </c>
      <c r="B1504" s="222" t="s">
        <v>246</v>
      </c>
      <c r="C1504" s="233">
        <f>SUM(C1505:C1506)</f>
        <v>20000</v>
      </c>
      <c r="D1504" s="233">
        <f>SUM(D1505:D1506)</f>
        <v>10000</v>
      </c>
      <c r="E1504" s="233">
        <f>SUM(E1505:E1506)</f>
        <v>0</v>
      </c>
      <c r="F1504" s="217">
        <f t="shared" si="377"/>
        <v>50</v>
      </c>
      <c r="G1504" s="218"/>
      <c r="H1504" s="218"/>
    </row>
    <row r="1505" spans="1:8" s="178" customFormat="1" x14ac:dyDescent="0.2">
      <c r="A1505" s="209">
        <v>511300</v>
      </c>
      <c r="B1505" s="210" t="s">
        <v>249</v>
      </c>
      <c r="C1505" s="231">
        <v>10000</v>
      </c>
      <c r="D1505" s="220">
        <v>10000</v>
      </c>
      <c r="E1505" s="220">
        <v>0</v>
      </c>
      <c r="F1505" s="221">
        <f t="shared" si="377"/>
        <v>100</v>
      </c>
      <c r="G1505" s="218"/>
      <c r="H1505" s="218"/>
    </row>
    <row r="1506" spans="1:8" s="178" customFormat="1" x14ac:dyDescent="0.2">
      <c r="A1506" s="209">
        <v>511700</v>
      </c>
      <c r="B1506" s="210" t="s">
        <v>252</v>
      </c>
      <c r="C1506" s="231">
        <v>10000</v>
      </c>
      <c r="D1506" s="220">
        <v>0</v>
      </c>
      <c r="E1506" s="220">
        <v>0</v>
      </c>
      <c r="F1506" s="221">
        <f t="shared" si="377"/>
        <v>0</v>
      </c>
      <c r="G1506" s="218"/>
      <c r="H1506" s="218"/>
    </row>
    <row r="1507" spans="1:8" s="234" customFormat="1" x14ac:dyDescent="0.2">
      <c r="A1507" s="224">
        <v>630000</v>
      </c>
      <c r="B1507" s="222" t="s">
        <v>277</v>
      </c>
      <c r="C1507" s="233">
        <f>0+C1508</f>
        <v>121000</v>
      </c>
      <c r="D1507" s="233">
        <f>0+D1508</f>
        <v>121000</v>
      </c>
      <c r="E1507" s="233">
        <f>0+E1508</f>
        <v>0</v>
      </c>
      <c r="F1507" s="217">
        <f t="shared" si="377"/>
        <v>100</v>
      </c>
      <c r="G1507" s="218"/>
      <c r="H1507" s="218"/>
    </row>
    <row r="1508" spans="1:8" s="234" customFormat="1" x14ac:dyDescent="0.2">
      <c r="A1508" s="224">
        <v>638000</v>
      </c>
      <c r="B1508" s="222" t="s">
        <v>284</v>
      </c>
      <c r="C1508" s="233">
        <f>C1509</f>
        <v>121000</v>
      </c>
      <c r="D1508" s="233">
        <f t="shared" ref="D1508" si="385">D1509</f>
        <v>121000</v>
      </c>
      <c r="E1508" s="233">
        <f t="shared" ref="E1508" si="386">E1509</f>
        <v>0</v>
      </c>
      <c r="F1508" s="217">
        <f t="shared" si="377"/>
        <v>100</v>
      </c>
      <c r="G1508" s="218"/>
      <c r="H1508" s="218"/>
    </row>
    <row r="1509" spans="1:8" s="178" customFormat="1" x14ac:dyDescent="0.2">
      <c r="A1509" s="209">
        <v>638100</v>
      </c>
      <c r="B1509" s="210" t="s">
        <v>285</v>
      </c>
      <c r="C1509" s="231">
        <v>121000</v>
      </c>
      <c r="D1509" s="220">
        <v>121000</v>
      </c>
      <c r="E1509" s="220">
        <v>0</v>
      </c>
      <c r="F1509" s="221">
        <f t="shared" si="377"/>
        <v>100</v>
      </c>
      <c r="G1509" s="218"/>
      <c r="H1509" s="218"/>
    </row>
    <row r="1510" spans="1:8" s="178" customFormat="1" x14ac:dyDescent="0.2">
      <c r="A1510" s="241"/>
      <c r="B1510" s="227" t="s">
        <v>294</v>
      </c>
      <c r="C1510" s="238">
        <f>C1479+C1500+C1503+C1507</f>
        <v>5844300</v>
      </c>
      <c r="D1510" s="238">
        <f>D1479+D1500+D1503+D1507</f>
        <v>5673900</v>
      </c>
      <c r="E1510" s="238">
        <f>E1479+E1500+E1503+E1507</f>
        <v>0</v>
      </c>
      <c r="F1510" s="229">
        <f t="shared" si="377"/>
        <v>97.084338586314871</v>
      </c>
      <c r="G1510" s="218"/>
      <c r="H1510" s="218"/>
    </row>
    <row r="1511" spans="1:8" s="178" customFormat="1" x14ac:dyDescent="0.2">
      <c r="A1511" s="242"/>
      <c r="B1511" s="202"/>
      <c r="C1511" s="231"/>
      <c r="D1511" s="231"/>
      <c r="E1511" s="231"/>
      <c r="F1511" s="232"/>
      <c r="G1511" s="218"/>
      <c r="H1511" s="218"/>
    </row>
    <row r="1512" spans="1:8" s="178" customFormat="1" x14ac:dyDescent="0.2">
      <c r="A1512" s="205"/>
      <c r="B1512" s="202"/>
      <c r="C1512" s="231"/>
      <c r="D1512" s="231"/>
      <c r="E1512" s="231"/>
      <c r="F1512" s="232"/>
      <c r="G1512" s="218"/>
      <c r="H1512" s="218"/>
    </row>
    <row r="1513" spans="1:8" s="178" customFormat="1" x14ac:dyDescent="0.2">
      <c r="A1513" s="209" t="s">
        <v>374</v>
      </c>
      <c r="B1513" s="222"/>
      <c r="C1513" s="231"/>
      <c r="D1513" s="231"/>
      <c r="E1513" s="231"/>
      <c r="F1513" s="232"/>
      <c r="G1513" s="218"/>
      <c r="H1513" s="218"/>
    </row>
    <row r="1514" spans="1:8" s="178" customFormat="1" x14ac:dyDescent="0.2">
      <c r="A1514" s="209" t="s">
        <v>369</v>
      </c>
      <c r="B1514" s="222"/>
      <c r="C1514" s="231"/>
      <c r="D1514" s="231"/>
      <c r="E1514" s="231"/>
      <c r="F1514" s="232"/>
      <c r="G1514" s="218"/>
      <c r="H1514" s="218"/>
    </row>
    <row r="1515" spans="1:8" s="178" customFormat="1" x14ac:dyDescent="0.2">
      <c r="A1515" s="209" t="s">
        <v>375</v>
      </c>
      <c r="B1515" s="222"/>
      <c r="C1515" s="231"/>
      <c r="D1515" s="231"/>
      <c r="E1515" s="231"/>
      <c r="F1515" s="232"/>
      <c r="G1515" s="218"/>
      <c r="H1515" s="218"/>
    </row>
    <row r="1516" spans="1:8" s="178" customFormat="1" x14ac:dyDescent="0.2">
      <c r="A1516" s="209" t="s">
        <v>293</v>
      </c>
      <c r="B1516" s="222"/>
      <c r="C1516" s="231"/>
      <c r="D1516" s="231"/>
      <c r="E1516" s="231"/>
      <c r="F1516" s="232"/>
      <c r="G1516" s="218"/>
      <c r="H1516" s="218"/>
    </row>
    <row r="1517" spans="1:8" s="178" customFormat="1" x14ac:dyDescent="0.2">
      <c r="A1517" s="209"/>
      <c r="B1517" s="211"/>
      <c r="C1517" s="212"/>
      <c r="D1517" s="212"/>
      <c r="E1517" s="212"/>
      <c r="F1517" s="213"/>
      <c r="G1517" s="218"/>
      <c r="H1517" s="218"/>
    </row>
    <row r="1518" spans="1:8" s="178" customFormat="1" x14ac:dyDescent="0.2">
      <c r="A1518" s="224">
        <v>410000</v>
      </c>
      <c r="B1518" s="215" t="s">
        <v>44</v>
      </c>
      <c r="C1518" s="233">
        <f>C1519+C1524</f>
        <v>1718200</v>
      </c>
      <c r="D1518" s="233">
        <f t="shared" ref="D1518" si="387">D1519+D1524</f>
        <v>1714700</v>
      </c>
      <c r="E1518" s="233">
        <f>E1519+E1524</f>
        <v>0</v>
      </c>
      <c r="F1518" s="217">
        <f t="shared" ref="F1518:F1540" si="388">D1518/C1518*100</f>
        <v>99.796298451868239</v>
      </c>
      <c r="G1518" s="218"/>
      <c r="H1518" s="218"/>
    </row>
    <row r="1519" spans="1:8" s="178" customFormat="1" x14ac:dyDescent="0.2">
      <c r="A1519" s="224">
        <v>411000</v>
      </c>
      <c r="B1519" s="215" t="s">
        <v>45</v>
      </c>
      <c r="C1519" s="233">
        <f>SUM(C1520:C1523)</f>
        <v>945000</v>
      </c>
      <c r="D1519" s="233">
        <f t="shared" ref="D1519" si="389">SUM(D1520:D1523)</f>
        <v>965600</v>
      </c>
      <c r="E1519" s="233">
        <f>SUM(E1520:E1523)</f>
        <v>0</v>
      </c>
      <c r="F1519" s="217">
        <f t="shared" si="388"/>
        <v>102.17989417989418</v>
      </c>
      <c r="G1519" s="218"/>
      <c r="H1519" s="218"/>
    </row>
    <row r="1520" spans="1:8" s="178" customFormat="1" x14ac:dyDescent="0.2">
      <c r="A1520" s="209">
        <v>411100</v>
      </c>
      <c r="B1520" s="210" t="s">
        <v>46</v>
      </c>
      <c r="C1520" s="231">
        <v>890000</v>
      </c>
      <c r="D1520" s="220">
        <v>911000</v>
      </c>
      <c r="E1520" s="220">
        <v>0</v>
      </c>
      <c r="F1520" s="221">
        <f t="shared" si="388"/>
        <v>102.35955056179775</v>
      </c>
      <c r="G1520" s="218"/>
      <c r="H1520" s="218"/>
    </row>
    <row r="1521" spans="1:8" s="178" customFormat="1" ht="46.5" x14ac:dyDescent="0.2">
      <c r="A1521" s="209">
        <v>411200</v>
      </c>
      <c r="B1521" s="210" t="s">
        <v>47</v>
      </c>
      <c r="C1521" s="231">
        <v>40000</v>
      </c>
      <c r="D1521" s="220">
        <v>43199.999999999964</v>
      </c>
      <c r="E1521" s="220">
        <v>0</v>
      </c>
      <c r="F1521" s="221">
        <f t="shared" si="388"/>
        <v>107.99999999999991</v>
      </c>
      <c r="G1521" s="218"/>
      <c r="H1521" s="218"/>
    </row>
    <row r="1522" spans="1:8" s="178" customFormat="1" ht="46.5" x14ac:dyDescent="0.2">
      <c r="A1522" s="209">
        <v>411300</v>
      </c>
      <c r="B1522" s="210" t="s">
        <v>48</v>
      </c>
      <c r="C1522" s="231">
        <v>10000</v>
      </c>
      <c r="D1522" s="220">
        <v>4999.9999999999982</v>
      </c>
      <c r="E1522" s="220">
        <v>0</v>
      </c>
      <c r="F1522" s="221">
        <f t="shared" si="388"/>
        <v>49.999999999999986</v>
      </c>
      <c r="G1522" s="218"/>
      <c r="H1522" s="218"/>
    </row>
    <row r="1523" spans="1:8" s="178" customFormat="1" x14ac:dyDescent="0.2">
      <c r="A1523" s="209">
        <v>411400</v>
      </c>
      <c r="B1523" s="210" t="s">
        <v>49</v>
      </c>
      <c r="C1523" s="231">
        <v>5000</v>
      </c>
      <c r="D1523" s="220">
        <v>6400</v>
      </c>
      <c r="E1523" s="220">
        <v>0</v>
      </c>
      <c r="F1523" s="221">
        <f t="shared" si="388"/>
        <v>128</v>
      </c>
      <c r="G1523" s="218"/>
      <c r="H1523" s="218"/>
    </row>
    <row r="1524" spans="1:8" s="178" customFormat="1" x14ac:dyDescent="0.2">
      <c r="A1524" s="224">
        <v>412000</v>
      </c>
      <c r="B1524" s="222" t="s">
        <v>50</v>
      </c>
      <c r="C1524" s="233">
        <f>SUM(C1525:C1534)</f>
        <v>773200</v>
      </c>
      <c r="D1524" s="233">
        <f>SUM(D1525:D1534)</f>
        <v>749100</v>
      </c>
      <c r="E1524" s="233">
        <f>SUM(E1525:E1534)</f>
        <v>0</v>
      </c>
      <c r="F1524" s="217">
        <f t="shared" si="388"/>
        <v>96.883083290222444</v>
      </c>
      <c r="G1524" s="218"/>
      <c r="H1524" s="218"/>
    </row>
    <row r="1525" spans="1:8" s="178" customFormat="1" x14ac:dyDescent="0.2">
      <c r="A1525" s="209">
        <v>412100</v>
      </c>
      <c r="B1525" s="210" t="s">
        <v>51</v>
      </c>
      <c r="C1525" s="231">
        <v>24000</v>
      </c>
      <c r="D1525" s="220">
        <v>26900</v>
      </c>
      <c r="E1525" s="220">
        <v>0</v>
      </c>
      <c r="F1525" s="221">
        <f t="shared" si="388"/>
        <v>112.08333333333333</v>
      </c>
      <c r="G1525" s="218"/>
      <c r="H1525" s="218"/>
    </row>
    <row r="1526" spans="1:8" s="178" customFormat="1" ht="46.5" x14ac:dyDescent="0.2">
      <c r="A1526" s="209">
        <v>412200</v>
      </c>
      <c r="B1526" s="210" t="s">
        <v>52</v>
      </c>
      <c r="C1526" s="231">
        <v>40000</v>
      </c>
      <c r="D1526" s="220">
        <v>36999.999999999993</v>
      </c>
      <c r="E1526" s="220">
        <v>0</v>
      </c>
      <c r="F1526" s="221">
        <f t="shared" si="388"/>
        <v>92.499999999999986</v>
      </c>
      <c r="G1526" s="218"/>
      <c r="H1526" s="218"/>
    </row>
    <row r="1527" spans="1:8" s="178" customFormat="1" x14ac:dyDescent="0.2">
      <c r="A1527" s="209">
        <v>412300</v>
      </c>
      <c r="B1527" s="210" t="s">
        <v>53</v>
      </c>
      <c r="C1527" s="231">
        <v>7100</v>
      </c>
      <c r="D1527" s="220">
        <v>8500</v>
      </c>
      <c r="E1527" s="220">
        <v>0</v>
      </c>
      <c r="F1527" s="221">
        <f t="shared" si="388"/>
        <v>119.71830985915493</v>
      </c>
      <c r="G1527" s="218"/>
      <c r="H1527" s="218"/>
    </row>
    <row r="1528" spans="1:8" s="178" customFormat="1" x14ac:dyDescent="0.2">
      <c r="A1528" s="209">
        <v>412500</v>
      </c>
      <c r="B1528" s="210" t="s">
        <v>57</v>
      </c>
      <c r="C1528" s="231">
        <v>12500</v>
      </c>
      <c r="D1528" s="220">
        <v>13500.000000000002</v>
      </c>
      <c r="E1528" s="220">
        <v>0</v>
      </c>
      <c r="F1528" s="221">
        <f t="shared" si="388"/>
        <v>108</v>
      </c>
      <c r="G1528" s="218"/>
      <c r="H1528" s="218"/>
    </row>
    <row r="1529" spans="1:8" s="178" customFormat="1" x14ac:dyDescent="0.2">
      <c r="A1529" s="209">
        <v>412600</v>
      </c>
      <c r="B1529" s="210" t="s">
        <v>58</v>
      </c>
      <c r="C1529" s="231">
        <v>55000</v>
      </c>
      <c r="D1529" s="220">
        <v>40899.999999999993</v>
      </c>
      <c r="E1529" s="220">
        <v>0</v>
      </c>
      <c r="F1529" s="221">
        <f t="shared" si="388"/>
        <v>74.36363636363636</v>
      </c>
      <c r="G1529" s="218"/>
      <c r="H1529" s="218"/>
    </row>
    <row r="1530" spans="1:8" s="178" customFormat="1" x14ac:dyDescent="0.2">
      <c r="A1530" s="209">
        <v>412700</v>
      </c>
      <c r="B1530" s="210" t="s">
        <v>60</v>
      </c>
      <c r="C1530" s="231">
        <v>29500</v>
      </c>
      <c r="D1530" s="220">
        <v>33200</v>
      </c>
      <c r="E1530" s="220">
        <v>0</v>
      </c>
      <c r="F1530" s="221">
        <f t="shared" si="388"/>
        <v>112.54237288135593</v>
      </c>
      <c r="G1530" s="218"/>
      <c r="H1530" s="218"/>
    </row>
    <row r="1531" spans="1:8" s="178" customFormat="1" x14ac:dyDescent="0.2">
      <c r="A1531" s="209">
        <v>412700</v>
      </c>
      <c r="B1531" s="210" t="s">
        <v>68</v>
      </c>
      <c r="C1531" s="231">
        <v>602000</v>
      </c>
      <c r="D1531" s="220">
        <v>583000</v>
      </c>
      <c r="E1531" s="220">
        <v>0</v>
      </c>
      <c r="F1531" s="221">
        <f t="shared" si="388"/>
        <v>96.843853820598</v>
      </c>
      <c r="G1531" s="218"/>
      <c r="H1531" s="218"/>
    </row>
    <row r="1532" spans="1:8" s="178" customFormat="1" x14ac:dyDescent="0.2">
      <c r="A1532" s="209">
        <v>412900</v>
      </c>
      <c r="B1532" s="223" t="s">
        <v>74</v>
      </c>
      <c r="C1532" s="231">
        <v>499.99999999999994</v>
      </c>
      <c r="D1532" s="220">
        <v>500</v>
      </c>
      <c r="E1532" s="220">
        <v>0</v>
      </c>
      <c r="F1532" s="221">
        <f t="shared" si="388"/>
        <v>100.00000000000003</v>
      </c>
      <c r="G1532" s="218"/>
      <c r="H1532" s="218"/>
    </row>
    <row r="1533" spans="1:8" s="178" customFormat="1" x14ac:dyDescent="0.2">
      <c r="A1533" s="209">
        <v>412900</v>
      </c>
      <c r="B1533" s="223" t="s">
        <v>76</v>
      </c>
      <c r="C1533" s="231">
        <v>600</v>
      </c>
      <c r="D1533" s="220">
        <v>600</v>
      </c>
      <c r="E1533" s="220">
        <v>0</v>
      </c>
      <c r="F1533" s="221">
        <f t="shared" si="388"/>
        <v>100</v>
      </c>
      <c r="G1533" s="218"/>
      <c r="H1533" s="218"/>
    </row>
    <row r="1534" spans="1:8" s="178" customFormat="1" x14ac:dyDescent="0.2">
      <c r="A1534" s="209">
        <v>412900</v>
      </c>
      <c r="B1534" s="223" t="s">
        <v>78</v>
      </c>
      <c r="C1534" s="231">
        <v>2000</v>
      </c>
      <c r="D1534" s="220">
        <v>5000</v>
      </c>
      <c r="E1534" s="220">
        <v>0</v>
      </c>
      <c r="F1534" s="221">
        <f t="shared" si="388"/>
        <v>250</v>
      </c>
      <c r="G1534" s="218"/>
      <c r="H1534" s="218"/>
    </row>
    <row r="1535" spans="1:8" s="178" customFormat="1" x14ac:dyDescent="0.2">
      <c r="A1535" s="224">
        <v>510000</v>
      </c>
      <c r="B1535" s="222" t="s">
        <v>245</v>
      </c>
      <c r="C1535" s="233">
        <f>C1536+C1538+0</f>
        <v>12000</v>
      </c>
      <c r="D1535" s="233">
        <f>D1536+D1538+0</f>
        <v>18000</v>
      </c>
      <c r="E1535" s="233">
        <f>E1536+E1538+0</f>
        <v>0</v>
      </c>
      <c r="F1535" s="217">
        <f t="shared" si="388"/>
        <v>150</v>
      </c>
      <c r="G1535" s="218"/>
      <c r="H1535" s="218"/>
    </row>
    <row r="1536" spans="1:8" s="178" customFormat="1" x14ac:dyDescent="0.2">
      <c r="A1536" s="224">
        <v>511000</v>
      </c>
      <c r="B1536" s="222" t="s">
        <v>246</v>
      </c>
      <c r="C1536" s="233">
        <f>SUM(C1537:C1537)</f>
        <v>10000</v>
      </c>
      <c r="D1536" s="233">
        <f>SUM(D1537:D1537)</f>
        <v>18000</v>
      </c>
      <c r="E1536" s="233">
        <f>SUM(E1537:E1537)</f>
        <v>0</v>
      </c>
      <c r="F1536" s="217">
        <f t="shared" si="388"/>
        <v>180</v>
      </c>
      <c r="G1536" s="218"/>
      <c r="H1536" s="218"/>
    </row>
    <row r="1537" spans="1:8" s="178" customFormat="1" x14ac:dyDescent="0.2">
      <c r="A1537" s="209">
        <v>511300</v>
      </c>
      <c r="B1537" s="210" t="s">
        <v>249</v>
      </c>
      <c r="C1537" s="231">
        <v>10000</v>
      </c>
      <c r="D1537" s="220">
        <v>18000</v>
      </c>
      <c r="E1537" s="220">
        <v>0</v>
      </c>
      <c r="F1537" s="221">
        <f t="shared" si="388"/>
        <v>180</v>
      </c>
      <c r="G1537" s="218"/>
      <c r="H1537" s="218"/>
    </row>
    <row r="1538" spans="1:8" s="234" customFormat="1" x14ac:dyDescent="0.2">
      <c r="A1538" s="224">
        <v>516000</v>
      </c>
      <c r="B1538" s="222" t="s">
        <v>257</v>
      </c>
      <c r="C1538" s="233">
        <f>C1539</f>
        <v>2000</v>
      </c>
      <c r="D1538" s="233">
        <f t="shared" ref="D1538" si="390">D1539</f>
        <v>0</v>
      </c>
      <c r="E1538" s="233">
        <f t="shared" ref="E1538" si="391">E1539</f>
        <v>0</v>
      </c>
      <c r="F1538" s="217">
        <f t="shared" si="388"/>
        <v>0</v>
      </c>
      <c r="G1538" s="218"/>
      <c r="H1538" s="218"/>
    </row>
    <row r="1539" spans="1:8" s="178" customFormat="1" x14ac:dyDescent="0.2">
      <c r="A1539" s="209">
        <v>516100</v>
      </c>
      <c r="B1539" s="210" t="s">
        <v>257</v>
      </c>
      <c r="C1539" s="231">
        <v>2000</v>
      </c>
      <c r="D1539" s="220">
        <v>0</v>
      </c>
      <c r="E1539" s="220">
        <v>0</v>
      </c>
      <c r="F1539" s="221">
        <f t="shared" si="388"/>
        <v>0</v>
      </c>
      <c r="G1539" s="218"/>
      <c r="H1539" s="218"/>
    </row>
    <row r="1540" spans="1:8" s="178" customFormat="1" x14ac:dyDescent="0.2">
      <c r="A1540" s="241"/>
      <c r="B1540" s="227" t="s">
        <v>294</v>
      </c>
      <c r="C1540" s="238">
        <f>C1518+C1535+0</f>
        <v>1730200</v>
      </c>
      <c r="D1540" s="238">
        <f>D1518+D1535+0</f>
        <v>1732700</v>
      </c>
      <c r="E1540" s="238">
        <f>E1518+E1535+0</f>
        <v>0</v>
      </c>
      <c r="F1540" s="229">
        <f t="shared" si="388"/>
        <v>100.14449196624669</v>
      </c>
      <c r="G1540" s="218"/>
      <c r="H1540" s="218"/>
    </row>
    <row r="1541" spans="1:8" s="178" customFormat="1" x14ac:dyDescent="0.2">
      <c r="A1541" s="242"/>
      <c r="B1541" s="202"/>
      <c r="C1541" s="231"/>
      <c r="D1541" s="231"/>
      <c r="E1541" s="231"/>
      <c r="F1541" s="232"/>
      <c r="G1541" s="218"/>
      <c r="H1541" s="218"/>
    </row>
    <row r="1542" spans="1:8" s="178" customFormat="1" x14ac:dyDescent="0.2">
      <c r="A1542" s="205"/>
      <c r="B1542" s="202"/>
      <c r="C1542" s="231"/>
      <c r="D1542" s="231"/>
      <c r="E1542" s="231"/>
      <c r="F1542" s="232"/>
      <c r="G1542" s="218"/>
      <c r="H1542" s="218"/>
    </row>
    <row r="1543" spans="1:8" s="178" customFormat="1" x14ac:dyDescent="0.2">
      <c r="A1543" s="209" t="s">
        <v>376</v>
      </c>
      <c r="B1543" s="222"/>
      <c r="C1543" s="231"/>
      <c r="D1543" s="231"/>
      <c r="E1543" s="231"/>
      <c r="F1543" s="232"/>
      <c r="G1543" s="218"/>
      <c r="H1543" s="218"/>
    </row>
    <row r="1544" spans="1:8" s="178" customFormat="1" x14ac:dyDescent="0.2">
      <c r="A1544" s="209" t="s">
        <v>377</v>
      </c>
      <c r="B1544" s="222"/>
      <c r="C1544" s="231"/>
      <c r="D1544" s="231"/>
      <c r="E1544" s="231"/>
      <c r="F1544" s="232"/>
      <c r="G1544" s="218"/>
      <c r="H1544" s="218"/>
    </row>
    <row r="1545" spans="1:8" s="178" customFormat="1" x14ac:dyDescent="0.2">
      <c r="A1545" s="209" t="s">
        <v>378</v>
      </c>
      <c r="B1545" s="222"/>
      <c r="C1545" s="231"/>
      <c r="D1545" s="231"/>
      <c r="E1545" s="231"/>
      <c r="F1545" s="232"/>
      <c r="G1545" s="218"/>
      <c r="H1545" s="218"/>
    </row>
    <row r="1546" spans="1:8" s="178" customFormat="1" x14ac:dyDescent="0.2">
      <c r="A1546" s="209" t="s">
        <v>293</v>
      </c>
      <c r="B1546" s="222"/>
      <c r="C1546" s="231"/>
      <c r="D1546" s="231"/>
      <c r="E1546" s="231"/>
      <c r="F1546" s="232"/>
      <c r="G1546" s="218"/>
      <c r="H1546" s="218"/>
    </row>
    <row r="1547" spans="1:8" s="178" customFormat="1" x14ac:dyDescent="0.2">
      <c r="A1547" s="209"/>
      <c r="B1547" s="253"/>
      <c r="C1547" s="212"/>
      <c r="D1547" s="212"/>
      <c r="E1547" s="212"/>
      <c r="F1547" s="213"/>
      <c r="G1547" s="218"/>
      <c r="H1547" s="218"/>
    </row>
    <row r="1548" spans="1:8" s="178" customFormat="1" x14ac:dyDescent="0.2">
      <c r="A1548" s="224">
        <v>410000</v>
      </c>
      <c r="B1548" s="215" t="s">
        <v>44</v>
      </c>
      <c r="C1548" s="233">
        <f>C1549+C1554+0</f>
        <v>2014999.9966666666</v>
      </c>
      <c r="D1548" s="233">
        <f>D1549+D1554+0</f>
        <v>1973999.9994444442</v>
      </c>
      <c r="E1548" s="233">
        <f>E1549+E1554+0</f>
        <v>0</v>
      </c>
      <c r="F1548" s="217">
        <f t="shared" ref="F1548:F1571" si="392">D1548/C1548*100</f>
        <v>97.965260680394678</v>
      </c>
      <c r="G1548" s="218"/>
      <c r="H1548" s="218"/>
    </row>
    <row r="1549" spans="1:8" s="178" customFormat="1" x14ac:dyDescent="0.2">
      <c r="A1549" s="224">
        <v>411000</v>
      </c>
      <c r="B1549" s="215" t="s">
        <v>45</v>
      </c>
      <c r="C1549" s="233">
        <f>SUM(C1550:C1553)</f>
        <v>1564999.9966666666</v>
      </c>
      <c r="D1549" s="233">
        <f t="shared" ref="D1549" si="393">SUM(D1550:D1553)</f>
        <v>1494999.9994444444</v>
      </c>
      <c r="E1549" s="233">
        <f t="shared" ref="E1549" si="394">SUM(E1550:E1553)</f>
        <v>0</v>
      </c>
      <c r="F1549" s="217">
        <f t="shared" si="392"/>
        <v>95.527156717487742</v>
      </c>
      <c r="G1549" s="218"/>
      <c r="H1549" s="218"/>
    </row>
    <row r="1550" spans="1:8" s="178" customFormat="1" x14ac:dyDescent="0.2">
      <c r="A1550" s="209">
        <v>411100</v>
      </c>
      <c r="B1550" s="210" t="s">
        <v>46</v>
      </c>
      <c r="C1550" s="231">
        <v>1470000</v>
      </c>
      <c r="D1550" s="220">
        <v>1410000</v>
      </c>
      <c r="E1550" s="220">
        <v>0</v>
      </c>
      <c r="F1550" s="221">
        <f t="shared" si="392"/>
        <v>95.918367346938766</v>
      </c>
      <c r="G1550" s="218"/>
      <c r="H1550" s="218"/>
    </row>
    <row r="1551" spans="1:8" s="178" customFormat="1" ht="46.5" x14ac:dyDescent="0.2">
      <c r="A1551" s="209">
        <v>411200</v>
      </c>
      <c r="B1551" s="210" t="s">
        <v>47</v>
      </c>
      <c r="C1551" s="231">
        <v>45000</v>
      </c>
      <c r="D1551" s="220">
        <v>50000</v>
      </c>
      <c r="E1551" s="220">
        <v>0</v>
      </c>
      <c r="F1551" s="221">
        <f t="shared" si="392"/>
        <v>111.11111111111111</v>
      </c>
      <c r="G1551" s="218"/>
      <c r="H1551" s="218"/>
    </row>
    <row r="1552" spans="1:8" s="178" customFormat="1" ht="46.5" x14ac:dyDescent="0.2">
      <c r="A1552" s="209">
        <v>411300</v>
      </c>
      <c r="B1552" s="210" t="s">
        <v>48</v>
      </c>
      <c r="C1552" s="231">
        <v>30000</v>
      </c>
      <c r="D1552" s="220">
        <v>30000</v>
      </c>
      <c r="E1552" s="220">
        <v>0</v>
      </c>
      <c r="F1552" s="221">
        <f t="shared" si="392"/>
        <v>100</v>
      </c>
      <c r="G1552" s="218"/>
      <c r="H1552" s="218"/>
    </row>
    <row r="1553" spans="1:8" s="178" customFormat="1" x14ac:dyDescent="0.2">
      <c r="A1553" s="209">
        <v>411400</v>
      </c>
      <c r="B1553" s="210" t="s">
        <v>49</v>
      </c>
      <c r="C1553" s="231">
        <v>19999.996666666666</v>
      </c>
      <c r="D1553" s="220">
        <v>4999.9994444444474</v>
      </c>
      <c r="E1553" s="220">
        <v>0</v>
      </c>
      <c r="F1553" s="221">
        <f t="shared" si="392"/>
        <v>25.000001388889139</v>
      </c>
      <c r="G1553" s="218"/>
      <c r="H1553" s="218"/>
    </row>
    <row r="1554" spans="1:8" s="178" customFormat="1" x14ac:dyDescent="0.2">
      <c r="A1554" s="224">
        <v>412000</v>
      </c>
      <c r="B1554" s="222" t="s">
        <v>50</v>
      </c>
      <c r="C1554" s="233">
        <f>SUM(C1555:C1562)</f>
        <v>450000</v>
      </c>
      <c r="D1554" s="233">
        <f>SUM(D1555:D1562)</f>
        <v>478999.99999999971</v>
      </c>
      <c r="E1554" s="233">
        <f>SUM(E1555:E1562)</f>
        <v>0</v>
      </c>
      <c r="F1554" s="217">
        <f t="shared" si="392"/>
        <v>106.44444444444439</v>
      </c>
      <c r="G1554" s="218"/>
      <c r="H1554" s="218"/>
    </row>
    <row r="1555" spans="1:8" s="178" customFormat="1" ht="46.5" x14ac:dyDescent="0.2">
      <c r="A1555" s="209">
        <v>412200</v>
      </c>
      <c r="B1555" s="210" t="s">
        <v>52</v>
      </c>
      <c r="C1555" s="231">
        <v>70000</v>
      </c>
      <c r="D1555" s="220">
        <v>80000</v>
      </c>
      <c r="E1555" s="220">
        <v>0</v>
      </c>
      <c r="F1555" s="221">
        <f t="shared" si="392"/>
        <v>114.28571428571428</v>
      </c>
      <c r="G1555" s="218"/>
      <c r="H1555" s="218"/>
    </row>
    <row r="1556" spans="1:8" s="178" customFormat="1" x14ac:dyDescent="0.2">
      <c r="A1556" s="209">
        <v>412300</v>
      </c>
      <c r="B1556" s="210" t="s">
        <v>53</v>
      </c>
      <c r="C1556" s="231">
        <v>20000</v>
      </c>
      <c r="D1556" s="220">
        <v>20000</v>
      </c>
      <c r="E1556" s="220">
        <v>0</v>
      </c>
      <c r="F1556" s="221">
        <f t="shared" si="392"/>
        <v>100</v>
      </c>
      <c r="G1556" s="218"/>
      <c r="H1556" s="218"/>
    </row>
    <row r="1557" spans="1:8" s="178" customFormat="1" x14ac:dyDescent="0.2">
      <c r="A1557" s="209">
        <v>412500</v>
      </c>
      <c r="B1557" s="210" t="s">
        <v>57</v>
      </c>
      <c r="C1557" s="231">
        <v>10000</v>
      </c>
      <c r="D1557" s="220">
        <v>29999.999999999956</v>
      </c>
      <c r="E1557" s="220">
        <v>0</v>
      </c>
      <c r="F1557" s="221">
        <f t="shared" si="392"/>
        <v>299.99999999999955</v>
      </c>
      <c r="G1557" s="218"/>
      <c r="H1557" s="218"/>
    </row>
    <row r="1558" spans="1:8" s="178" customFormat="1" x14ac:dyDescent="0.2">
      <c r="A1558" s="209">
        <v>412600</v>
      </c>
      <c r="B1558" s="210" t="s">
        <v>58</v>
      </c>
      <c r="C1558" s="231">
        <v>60000</v>
      </c>
      <c r="D1558" s="220">
        <v>80000.000000000015</v>
      </c>
      <c r="E1558" s="220">
        <v>0</v>
      </c>
      <c r="F1558" s="221">
        <f t="shared" si="392"/>
        <v>133.33333333333334</v>
      </c>
      <c r="G1558" s="218"/>
      <c r="H1558" s="218"/>
    </row>
    <row r="1559" spans="1:8" s="178" customFormat="1" x14ac:dyDescent="0.2">
      <c r="A1559" s="209">
        <v>412700</v>
      </c>
      <c r="B1559" s="210" t="s">
        <v>60</v>
      </c>
      <c r="C1559" s="231">
        <v>42000</v>
      </c>
      <c r="D1559" s="220">
        <v>30000.000000000007</v>
      </c>
      <c r="E1559" s="220">
        <v>0</v>
      </c>
      <c r="F1559" s="221">
        <f t="shared" si="392"/>
        <v>71.428571428571445</v>
      </c>
      <c r="G1559" s="218"/>
      <c r="H1559" s="218"/>
    </row>
    <row r="1560" spans="1:8" s="178" customFormat="1" x14ac:dyDescent="0.2">
      <c r="A1560" s="209">
        <v>412900</v>
      </c>
      <c r="B1560" s="223" t="s">
        <v>75</v>
      </c>
      <c r="C1560" s="231">
        <v>240000</v>
      </c>
      <c r="D1560" s="220">
        <v>229999.99999999974</v>
      </c>
      <c r="E1560" s="220">
        <v>0</v>
      </c>
      <c r="F1560" s="221">
        <f t="shared" si="392"/>
        <v>95.833333333333229</v>
      </c>
      <c r="G1560" s="218"/>
      <c r="H1560" s="218"/>
    </row>
    <row r="1561" spans="1:8" s="178" customFormat="1" x14ac:dyDescent="0.2">
      <c r="A1561" s="209">
        <v>412900</v>
      </c>
      <c r="B1561" s="223" t="s">
        <v>76</v>
      </c>
      <c r="C1561" s="231">
        <v>4000</v>
      </c>
      <c r="D1561" s="220">
        <v>4000</v>
      </c>
      <c r="E1561" s="220">
        <v>0</v>
      </c>
      <c r="F1561" s="221">
        <f t="shared" si="392"/>
        <v>100</v>
      </c>
      <c r="G1561" s="218"/>
      <c r="H1561" s="218"/>
    </row>
    <row r="1562" spans="1:8" s="178" customFormat="1" x14ac:dyDescent="0.2">
      <c r="A1562" s="209">
        <v>412900</v>
      </c>
      <c r="B1562" s="223" t="s">
        <v>78</v>
      </c>
      <c r="C1562" s="231">
        <v>4000</v>
      </c>
      <c r="D1562" s="220">
        <v>5000</v>
      </c>
      <c r="E1562" s="220">
        <v>0</v>
      </c>
      <c r="F1562" s="221">
        <f t="shared" si="392"/>
        <v>125</v>
      </c>
      <c r="G1562" s="218"/>
      <c r="H1562" s="218"/>
    </row>
    <row r="1563" spans="1:8" s="178" customFormat="1" x14ac:dyDescent="0.2">
      <c r="A1563" s="224">
        <v>510000</v>
      </c>
      <c r="B1563" s="222" t="s">
        <v>245</v>
      </c>
      <c r="C1563" s="233">
        <f>C1564+C1566</f>
        <v>17000</v>
      </c>
      <c r="D1563" s="233">
        <f>D1564+D1566</f>
        <v>16000</v>
      </c>
      <c r="E1563" s="233">
        <f>E1564+E1566</f>
        <v>0</v>
      </c>
      <c r="F1563" s="217">
        <f t="shared" si="392"/>
        <v>94.117647058823522</v>
      </c>
      <c r="G1563" s="218"/>
      <c r="H1563" s="218"/>
    </row>
    <row r="1564" spans="1:8" s="178" customFormat="1" x14ac:dyDescent="0.2">
      <c r="A1564" s="224">
        <v>511000</v>
      </c>
      <c r="B1564" s="215" t="s">
        <v>246</v>
      </c>
      <c r="C1564" s="233">
        <f>SUM(C1565:C1565)</f>
        <v>10000</v>
      </c>
      <c r="D1564" s="233">
        <f>SUM(D1565:D1565)</f>
        <v>8000</v>
      </c>
      <c r="E1564" s="233">
        <f>SUM(E1565:E1565)</f>
        <v>0</v>
      </c>
      <c r="F1564" s="217">
        <f t="shared" si="392"/>
        <v>80</v>
      </c>
      <c r="G1564" s="218"/>
      <c r="H1564" s="218"/>
    </row>
    <row r="1565" spans="1:8" s="178" customFormat="1" x14ac:dyDescent="0.2">
      <c r="A1565" s="209">
        <v>511300</v>
      </c>
      <c r="B1565" s="210" t="s">
        <v>249</v>
      </c>
      <c r="C1565" s="231">
        <v>10000</v>
      </c>
      <c r="D1565" s="220">
        <v>8000</v>
      </c>
      <c r="E1565" s="220">
        <v>0</v>
      </c>
      <c r="F1565" s="221">
        <f t="shared" si="392"/>
        <v>80</v>
      </c>
      <c r="G1565" s="218"/>
      <c r="H1565" s="218"/>
    </row>
    <row r="1566" spans="1:8" s="234" customFormat="1" x14ac:dyDescent="0.2">
      <c r="A1566" s="224">
        <v>516000</v>
      </c>
      <c r="B1566" s="222" t="s">
        <v>257</v>
      </c>
      <c r="C1566" s="233">
        <f>C1567</f>
        <v>7000</v>
      </c>
      <c r="D1566" s="233">
        <f t="shared" ref="D1566" si="395">D1567</f>
        <v>8000</v>
      </c>
      <c r="E1566" s="233">
        <f>E1567</f>
        <v>0</v>
      </c>
      <c r="F1566" s="217">
        <f t="shared" si="392"/>
        <v>114.28571428571428</v>
      </c>
      <c r="G1566" s="218"/>
      <c r="H1566" s="218"/>
    </row>
    <row r="1567" spans="1:8" s="178" customFormat="1" x14ac:dyDescent="0.2">
      <c r="A1567" s="209">
        <v>516100</v>
      </c>
      <c r="B1567" s="210" t="s">
        <v>257</v>
      </c>
      <c r="C1567" s="231">
        <v>7000</v>
      </c>
      <c r="D1567" s="220">
        <v>8000</v>
      </c>
      <c r="E1567" s="220">
        <v>0</v>
      </c>
      <c r="F1567" s="221">
        <f t="shared" si="392"/>
        <v>114.28571428571428</v>
      </c>
      <c r="G1567" s="218"/>
      <c r="H1567" s="218"/>
    </row>
    <row r="1568" spans="1:8" s="234" customFormat="1" x14ac:dyDescent="0.2">
      <c r="A1568" s="224">
        <v>630000</v>
      </c>
      <c r="B1568" s="222" t="s">
        <v>277</v>
      </c>
      <c r="C1568" s="233">
        <f>0+C1569</f>
        <v>10000</v>
      </c>
      <c r="D1568" s="233">
        <f>0+D1569</f>
        <v>29999.999999999996</v>
      </c>
      <c r="E1568" s="233">
        <f>0+E1569</f>
        <v>0</v>
      </c>
      <c r="F1568" s="217">
        <f t="shared" si="392"/>
        <v>299.99999999999994</v>
      </c>
      <c r="G1568" s="218"/>
      <c r="H1568" s="218"/>
    </row>
    <row r="1569" spans="1:8" s="234" customFormat="1" x14ac:dyDescent="0.2">
      <c r="A1569" s="224">
        <v>638000</v>
      </c>
      <c r="B1569" s="222" t="s">
        <v>284</v>
      </c>
      <c r="C1569" s="233">
        <f>C1570</f>
        <v>10000</v>
      </c>
      <c r="D1569" s="233">
        <f t="shared" ref="D1569" si="396">D1570</f>
        <v>29999.999999999996</v>
      </c>
      <c r="E1569" s="233">
        <f>E1570</f>
        <v>0</v>
      </c>
      <c r="F1569" s="217">
        <f t="shared" si="392"/>
        <v>299.99999999999994</v>
      </c>
      <c r="G1569" s="218"/>
      <c r="H1569" s="218"/>
    </row>
    <row r="1570" spans="1:8" s="178" customFormat="1" x14ac:dyDescent="0.2">
      <c r="A1570" s="209">
        <v>638100</v>
      </c>
      <c r="B1570" s="210" t="s">
        <v>285</v>
      </c>
      <c r="C1570" s="231">
        <v>10000</v>
      </c>
      <c r="D1570" s="220">
        <v>29999.999999999996</v>
      </c>
      <c r="E1570" s="220">
        <v>0</v>
      </c>
      <c r="F1570" s="221">
        <f t="shared" si="392"/>
        <v>299.99999999999994</v>
      </c>
      <c r="G1570" s="218"/>
      <c r="H1570" s="218"/>
    </row>
    <row r="1571" spans="1:8" s="178" customFormat="1" x14ac:dyDescent="0.2">
      <c r="A1571" s="241"/>
      <c r="B1571" s="227" t="s">
        <v>294</v>
      </c>
      <c r="C1571" s="238">
        <f>C1548+C1563+C1568</f>
        <v>2041999.9966666666</v>
      </c>
      <c r="D1571" s="238">
        <f>D1548+D1563+D1568</f>
        <v>2019999.9994444442</v>
      </c>
      <c r="E1571" s="238">
        <f>E1548+E1563+E1568</f>
        <v>0</v>
      </c>
      <c r="F1571" s="229">
        <f t="shared" si="392"/>
        <v>98.922625011844517</v>
      </c>
      <c r="G1571" s="218"/>
      <c r="H1571" s="218"/>
    </row>
    <row r="1572" spans="1:8" s="178" customFormat="1" x14ac:dyDescent="0.2">
      <c r="A1572" s="242"/>
      <c r="B1572" s="202"/>
      <c r="C1572" s="212"/>
      <c r="D1572" s="212"/>
      <c r="E1572" s="212"/>
      <c r="F1572" s="213"/>
      <c r="G1572" s="218"/>
      <c r="H1572" s="218"/>
    </row>
    <row r="1573" spans="1:8" s="178" customFormat="1" x14ac:dyDescent="0.2">
      <c r="A1573" s="205"/>
      <c r="B1573" s="202"/>
      <c r="C1573" s="231"/>
      <c r="D1573" s="231"/>
      <c r="E1573" s="231"/>
      <c r="F1573" s="232"/>
      <c r="G1573" s="218"/>
      <c r="H1573" s="218"/>
    </row>
    <row r="1574" spans="1:8" s="178" customFormat="1" x14ac:dyDescent="0.2">
      <c r="A1574" s="209" t="s">
        <v>379</v>
      </c>
      <c r="B1574" s="210"/>
      <c r="C1574" s="231"/>
      <c r="D1574" s="231"/>
      <c r="E1574" s="231"/>
      <c r="F1574" s="232"/>
      <c r="G1574" s="218"/>
      <c r="H1574" s="218"/>
    </row>
    <row r="1575" spans="1:8" s="178" customFormat="1" x14ac:dyDescent="0.2">
      <c r="A1575" s="209" t="s">
        <v>377</v>
      </c>
      <c r="B1575" s="210"/>
      <c r="C1575" s="231"/>
      <c r="D1575" s="231"/>
      <c r="E1575" s="231"/>
      <c r="F1575" s="232"/>
      <c r="G1575" s="218"/>
      <c r="H1575" s="218"/>
    </row>
    <row r="1576" spans="1:8" s="178" customFormat="1" x14ac:dyDescent="0.2">
      <c r="A1576" s="209" t="s">
        <v>375</v>
      </c>
      <c r="B1576" s="222"/>
      <c r="C1576" s="231"/>
      <c r="D1576" s="231"/>
      <c r="E1576" s="231"/>
      <c r="F1576" s="232"/>
      <c r="G1576" s="218"/>
      <c r="H1576" s="218"/>
    </row>
    <row r="1577" spans="1:8" s="178" customFormat="1" x14ac:dyDescent="0.2">
      <c r="A1577" s="209" t="s">
        <v>293</v>
      </c>
      <c r="B1577" s="222"/>
      <c r="C1577" s="231"/>
      <c r="D1577" s="231"/>
      <c r="E1577" s="231"/>
      <c r="F1577" s="232"/>
      <c r="G1577" s="218"/>
      <c r="H1577" s="218"/>
    </row>
    <row r="1578" spans="1:8" s="178" customFormat="1" x14ac:dyDescent="0.2">
      <c r="A1578" s="209"/>
      <c r="B1578" s="211"/>
      <c r="C1578" s="212"/>
      <c r="D1578" s="212"/>
      <c r="E1578" s="212"/>
      <c r="F1578" s="213"/>
      <c r="G1578" s="218"/>
      <c r="H1578" s="218"/>
    </row>
    <row r="1579" spans="1:8" s="178" customFormat="1" x14ac:dyDescent="0.2">
      <c r="A1579" s="224">
        <v>410000</v>
      </c>
      <c r="B1579" s="215" t="s">
        <v>44</v>
      </c>
      <c r="C1579" s="233">
        <f>C1580+C1585</f>
        <v>4417800</v>
      </c>
      <c r="D1579" s="233">
        <f t="shared" ref="D1579" si="397">D1580+D1585</f>
        <v>4543900</v>
      </c>
      <c r="E1579" s="233">
        <f>E1580+E1585</f>
        <v>0</v>
      </c>
      <c r="F1579" s="217">
        <f>D1579/C1579*100</f>
        <v>102.85436189958803</v>
      </c>
      <c r="G1579" s="218"/>
      <c r="H1579" s="218"/>
    </row>
    <row r="1580" spans="1:8" s="178" customFormat="1" x14ac:dyDescent="0.2">
      <c r="A1580" s="224">
        <v>411000</v>
      </c>
      <c r="B1580" s="215" t="s">
        <v>45</v>
      </c>
      <c r="C1580" s="233">
        <f>SUM(C1581:C1584)</f>
        <v>4177400</v>
      </c>
      <c r="D1580" s="233">
        <f t="shared" ref="D1580" si="398">SUM(D1581:D1584)</f>
        <v>4263500</v>
      </c>
      <c r="E1580" s="233">
        <f>SUM(E1581:E1584)</f>
        <v>0</v>
      </c>
      <c r="F1580" s="217">
        <f>D1580/C1580*100</f>
        <v>102.06109063053574</v>
      </c>
      <c r="G1580" s="218"/>
      <c r="H1580" s="218"/>
    </row>
    <row r="1581" spans="1:8" s="178" customFormat="1" x14ac:dyDescent="0.2">
      <c r="A1581" s="209">
        <v>411100</v>
      </c>
      <c r="B1581" s="210" t="s">
        <v>46</v>
      </c>
      <c r="C1581" s="231">
        <f>3600000+349500+4900</f>
        <v>3954400</v>
      </c>
      <c r="D1581" s="220">
        <v>3930000</v>
      </c>
      <c r="E1581" s="220">
        <v>0</v>
      </c>
      <c r="F1581" s="221">
        <f>D1581/C1581*100</f>
        <v>99.382965810236698</v>
      </c>
      <c r="G1581" s="218"/>
      <c r="H1581" s="218"/>
    </row>
    <row r="1582" spans="1:8" s="178" customFormat="1" ht="46.5" x14ac:dyDescent="0.2">
      <c r="A1582" s="209">
        <v>411200</v>
      </c>
      <c r="B1582" s="210" t="s">
        <v>47</v>
      </c>
      <c r="C1582" s="231">
        <v>160000</v>
      </c>
      <c r="D1582" s="220">
        <v>161500</v>
      </c>
      <c r="E1582" s="220">
        <v>0</v>
      </c>
      <c r="F1582" s="221">
        <f>D1582/C1582*100</f>
        <v>100.93749999999999</v>
      </c>
      <c r="G1582" s="218"/>
      <c r="H1582" s="218"/>
    </row>
    <row r="1583" spans="1:8" s="178" customFormat="1" ht="46.5" x14ac:dyDescent="0.2">
      <c r="A1583" s="209">
        <v>411300</v>
      </c>
      <c r="B1583" s="210" t="s">
        <v>48</v>
      </c>
      <c r="C1583" s="231">
        <v>33000</v>
      </c>
      <c r="D1583" s="220">
        <v>112500</v>
      </c>
      <c r="E1583" s="220">
        <v>0</v>
      </c>
      <c r="F1583" s="221"/>
      <c r="G1583" s="218"/>
      <c r="H1583" s="218"/>
    </row>
    <row r="1584" spans="1:8" s="178" customFormat="1" x14ac:dyDescent="0.2">
      <c r="A1584" s="209">
        <v>411400</v>
      </c>
      <c r="B1584" s="210" t="s">
        <v>49</v>
      </c>
      <c r="C1584" s="231">
        <v>30000</v>
      </c>
      <c r="D1584" s="220">
        <v>59500</v>
      </c>
      <c r="E1584" s="220">
        <v>0</v>
      </c>
      <c r="F1584" s="221">
        <f>D1584/C1584*100</f>
        <v>198.33333333333334</v>
      </c>
      <c r="G1584" s="218"/>
      <c r="H1584" s="218"/>
    </row>
    <row r="1585" spans="1:8" s="178" customFormat="1" x14ac:dyDescent="0.2">
      <c r="A1585" s="224">
        <v>412000</v>
      </c>
      <c r="B1585" s="222" t="s">
        <v>50</v>
      </c>
      <c r="C1585" s="233">
        <f>SUM(C1586:C1595)</f>
        <v>240400</v>
      </c>
      <c r="D1585" s="233">
        <f>SUM(D1586:D1595)</f>
        <v>280400</v>
      </c>
      <c r="E1585" s="233">
        <f>SUM(E1586:E1595)</f>
        <v>0</v>
      </c>
      <c r="F1585" s="217">
        <f>D1585/C1585*100</f>
        <v>116.63893510815309</v>
      </c>
      <c r="G1585" s="218"/>
      <c r="H1585" s="218"/>
    </row>
    <row r="1586" spans="1:8" s="178" customFormat="1" x14ac:dyDescent="0.2">
      <c r="A1586" s="239">
        <v>412100</v>
      </c>
      <c r="B1586" s="210" t="s">
        <v>51</v>
      </c>
      <c r="C1586" s="231">
        <v>1200</v>
      </c>
      <c r="D1586" s="220">
        <v>1200</v>
      </c>
      <c r="E1586" s="220">
        <v>0</v>
      </c>
      <c r="F1586" s="221">
        <f>D1586/C1586*100</f>
        <v>100</v>
      </c>
      <c r="G1586" s="218"/>
      <c r="H1586" s="218"/>
    </row>
    <row r="1587" spans="1:8" s="178" customFormat="1" ht="46.5" x14ac:dyDescent="0.2">
      <c r="A1587" s="209">
        <v>412200</v>
      </c>
      <c r="B1587" s="210" t="s">
        <v>52</v>
      </c>
      <c r="C1587" s="231">
        <v>90000</v>
      </c>
      <c r="D1587" s="220">
        <v>83000</v>
      </c>
      <c r="E1587" s="220">
        <v>0</v>
      </c>
      <c r="F1587" s="221">
        <f>D1587/C1587*100</f>
        <v>92.222222222222229</v>
      </c>
      <c r="G1587" s="218"/>
      <c r="H1587" s="218"/>
    </row>
    <row r="1588" spans="1:8" s="178" customFormat="1" x14ac:dyDescent="0.2">
      <c r="A1588" s="209">
        <v>412300</v>
      </c>
      <c r="B1588" s="210" t="s">
        <v>53</v>
      </c>
      <c r="C1588" s="231">
        <v>90000</v>
      </c>
      <c r="D1588" s="220">
        <v>97000.000000000015</v>
      </c>
      <c r="E1588" s="220">
        <v>0</v>
      </c>
      <c r="F1588" s="221">
        <f>D1588/C1588*100</f>
        <v>107.7777777777778</v>
      </c>
      <c r="G1588" s="218"/>
      <c r="H1588" s="218"/>
    </row>
    <row r="1589" spans="1:8" s="178" customFormat="1" x14ac:dyDescent="0.2">
      <c r="A1589" s="209">
        <v>412500</v>
      </c>
      <c r="B1589" s="210" t="s">
        <v>57</v>
      </c>
      <c r="C1589" s="231">
        <v>15000</v>
      </c>
      <c r="D1589" s="220">
        <v>47499.999999999971</v>
      </c>
      <c r="E1589" s="220">
        <v>0</v>
      </c>
      <c r="F1589" s="221"/>
      <c r="G1589" s="218"/>
      <c r="H1589" s="218"/>
    </row>
    <row r="1590" spans="1:8" s="178" customFormat="1" x14ac:dyDescent="0.2">
      <c r="A1590" s="209">
        <v>412600</v>
      </c>
      <c r="B1590" s="210" t="s">
        <v>58</v>
      </c>
      <c r="C1590" s="231">
        <v>12000</v>
      </c>
      <c r="D1590" s="220">
        <v>12000</v>
      </c>
      <c r="E1590" s="220">
        <v>0</v>
      </c>
      <c r="F1590" s="221">
        <f>D1590/C1590*100</f>
        <v>100</v>
      </c>
      <c r="G1590" s="218"/>
      <c r="H1590" s="218"/>
    </row>
    <row r="1591" spans="1:8" s="178" customFormat="1" x14ac:dyDescent="0.2">
      <c r="A1591" s="209">
        <v>412700</v>
      </c>
      <c r="B1591" s="210" t="s">
        <v>60</v>
      </c>
      <c r="C1591" s="231">
        <v>25000</v>
      </c>
      <c r="D1591" s="220">
        <v>25000.000000000004</v>
      </c>
      <c r="E1591" s="220">
        <v>0</v>
      </c>
      <c r="F1591" s="221">
        <f>D1591/C1591*100</f>
        <v>100.00000000000003</v>
      </c>
      <c r="G1591" s="218"/>
      <c r="H1591" s="218"/>
    </row>
    <row r="1592" spans="1:8" s="178" customFormat="1" x14ac:dyDescent="0.2">
      <c r="A1592" s="209">
        <v>412900</v>
      </c>
      <c r="B1592" s="223" t="s">
        <v>76</v>
      </c>
      <c r="C1592" s="231">
        <v>2000</v>
      </c>
      <c r="D1592" s="220">
        <v>2000</v>
      </c>
      <c r="E1592" s="220">
        <v>0</v>
      </c>
      <c r="F1592" s="221">
        <f>D1592/C1592*100</f>
        <v>100</v>
      </c>
      <c r="G1592" s="218"/>
      <c r="H1592" s="218"/>
    </row>
    <row r="1593" spans="1:8" s="178" customFormat="1" ht="46.5" x14ac:dyDescent="0.2">
      <c r="A1593" s="209">
        <v>412900</v>
      </c>
      <c r="B1593" s="223" t="s">
        <v>77</v>
      </c>
      <c r="C1593" s="231">
        <v>2200</v>
      </c>
      <c r="D1593" s="220">
        <v>2200</v>
      </c>
      <c r="E1593" s="220">
        <v>0</v>
      </c>
      <c r="F1593" s="221">
        <f>D1593/C1593*100</f>
        <v>100</v>
      </c>
      <c r="G1593" s="218"/>
      <c r="H1593" s="218"/>
    </row>
    <row r="1594" spans="1:8" s="178" customFormat="1" x14ac:dyDescent="0.2">
      <c r="A1594" s="209">
        <v>412900</v>
      </c>
      <c r="B1594" s="223" t="s">
        <v>78</v>
      </c>
      <c r="C1594" s="220">
        <v>0</v>
      </c>
      <c r="D1594" s="220">
        <v>7500</v>
      </c>
      <c r="E1594" s="220">
        <v>0</v>
      </c>
      <c r="F1594" s="217">
        <v>0</v>
      </c>
      <c r="G1594" s="218"/>
      <c r="H1594" s="218"/>
    </row>
    <row r="1595" spans="1:8" s="178" customFormat="1" x14ac:dyDescent="0.2">
      <c r="A1595" s="209">
        <v>412900</v>
      </c>
      <c r="B1595" s="210" t="s">
        <v>80</v>
      </c>
      <c r="C1595" s="231">
        <v>3000</v>
      </c>
      <c r="D1595" s="220">
        <v>3000.0000000000036</v>
      </c>
      <c r="E1595" s="220">
        <v>0</v>
      </c>
      <c r="F1595" s="221">
        <f>D1595/C1595*100</f>
        <v>100.00000000000011</v>
      </c>
      <c r="G1595" s="218"/>
      <c r="H1595" s="218"/>
    </row>
    <row r="1596" spans="1:8" s="178" customFormat="1" x14ac:dyDescent="0.2">
      <c r="A1596" s="224">
        <v>510000</v>
      </c>
      <c r="B1596" s="222" t="s">
        <v>245</v>
      </c>
      <c r="C1596" s="233">
        <f>C1597+C1600</f>
        <v>12500</v>
      </c>
      <c r="D1596" s="233">
        <f>D1597+D1600</f>
        <v>772500</v>
      </c>
      <c r="E1596" s="233">
        <f>E1597+E1600</f>
        <v>0</v>
      </c>
      <c r="F1596" s="217"/>
      <c r="G1596" s="218"/>
      <c r="H1596" s="218"/>
    </row>
    <row r="1597" spans="1:8" s="178" customFormat="1" x14ac:dyDescent="0.2">
      <c r="A1597" s="224">
        <v>511000</v>
      </c>
      <c r="B1597" s="222" t="s">
        <v>246</v>
      </c>
      <c r="C1597" s="233">
        <f>SUM(C1598:C1599)</f>
        <v>10000</v>
      </c>
      <c r="D1597" s="233">
        <f>SUM(D1598:D1599)</f>
        <v>770000</v>
      </c>
      <c r="E1597" s="233">
        <f>SUM(E1598:E1599)</f>
        <v>0</v>
      </c>
      <c r="F1597" s="217"/>
      <c r="G1597" s="218"/>
      <c r="H1597" s="218"/>
    </row>
    <row r="1598" spans="1:8" s="178" customFormat="1" ht="46.5" x14ac:dyDescent="0.2">
      <c r="A1598" s="209">
        <v>511200</v>
      </c>
      <c r="B1598" s="210" t="s">
        <v>248</v>
      </c>
      <c r="C1598" s="231">
        <v>0</v>
      </c>
      <c r="D1598" s="220">
        <v>350000</v>
      </c>
      <c r="E1598" s="220">
        <v>0</v>
      </c>
      <c r="F1598" s="217">
        <v>0</v>
      </c>
      <c r="G1598" s="218"/>
      <c r="H1598" s="218"/>
    </row>
    <row r="1599" spans="1:8" s="178" customFormat="1" x14ac:dyDescent="0.2">
      <c r="A1599" s="209">
        <v>511300</v>
      </c>
      <c r="B1599" s="210" t="s">
        <v>249</v>
      </c>
      <c r="C1599" s="231">
        <v>10000</v>
      </c>
      <c r="D1599" s="220">
        <v>420000.00000000006</v>
      </c>
      <c r="E1599" s="220">
        <v>0</v>
      </c>
      <c r="F1599" s="221"/>
      <c r="G1599" s="218"/>
      <c r="H1599" s="218"/>
    </row>
    <row r="1600" spans="1:8" s="234" customFormat="1" x14ac:dyDescent="0.2">
      <c r="A1600" s="224">
        <v>516000</v>
      </c>
      <c r="B1600" s="222" t="s">
        <v>257</v>
      </c>
      <c r="C1600" s="233">
        <f>C1601</f>
        <v>2500</v>
      </c>
      <c r="D1600" s="233">
        <f t="shared" ref="D1600" si="399">D1601</f>
        <v>2500</v>
      </c>
      <c r="E1600" s="233">
        <f t="shared" ref="E1600" si="400">E1601</f>
        <v>0</v>
      </c>
      <c r="F1600" s="217">
        <f t="shared" ref="F1600:F1605" si="401">D1600/C1600*100</f>
        <v>100</v>
      </c>
      <c r="G1600" s="218"/>
      <c r="H1600" s="218"/>
    </row>
    <row r="1601" spans="1:8" s="178" customFormat="1" x14ac:dyDescent="0.2">
      <c r="A1601" s="209">
        <v>516100</v>
      </c>
      <c r="B1601" s="210" t="s">
        <v>257</v>
      </c>
      <c r="C1601" s="231">
        <v>2500</v>
      </c>
      <c r="D1601" s="220">
        <v>2500</v>
      </c>
      <c r="E1601" s="220">
        <v>0</v>
      </c>
      <c r="F1601" s="221">
        <f t="shared" si="401"/>
        <v>100</v>
      </c>
      <c r="G1601" s="218"/>
      <c r="H1601" s="218"/>
    </row>
    <row r="1602" spans="1:8" s="234" customFormat="1" x14ac:dyDescent="0.2">
      <c r="A1602" s="224">
        <v>630000</v>
      </c>
      <c r="B1602" s="222" t="s">
        <v>277</v>
      </c>
      <c r="C1602" s="233">
        <f>0+C1603</f>
        <v>30000</v>
      </c>
      <c r="D1602" s="233">
        <f>0+D1603</f>
        <v>30000</v>
      </c>
      <c r="E1602" s="233">
        <f>0+E1603</f>
        <v>0</v>
      </c>
      <c r="F1602" s="217">
        <f t="shared" si="401"/>
        <v>100</v>
      </c>
      <c r="G1602" s="218"/>
      <c r="H1602" s="218"/>
    </row>
    <row r="1603" spans="1:8" s="234" customFormat="1" x14ac:dyDescent="0.2">
      <c r="A1603" s="224">
        <v>638000</v>
      </c>
      <c r="B1603" s="222" t="s">
        <v>284</v>
      </c>
      <c r="C1603" s="233">
        <f>C1604</f>
        <v>30000</v>
      </c>
      <c r="D1603" s="233">
        <f t="shared" ref="D1603" si="402">D1604</f>
        <v>30000</v>
      </c>
      <c r="E1603" s="233">
        <f t="shared" ref="E1603" si="403">E1604</f>
        <v>0</v>
      </c>
      <c r="F1603" s="217">
        <f t="shared" si="401"/>
        <v>100</v>
      </c>
      <c r="G1603" s="218"/>
      <c r="H1603" s="218"/>
    </row>
    <row r="1604" spans="1:8" s="178" customFormat="1" x14ac:dyDescent="0.2">
      <c r="A1604" s="209">
        <v>638100</v>
      </c>
      <c r="B1604" s="210" t="s">
        <v>285</v>
      </c>
      <c r="C1604" s="231">
        <v>30000</v>
      </c>
      <c r="D1604" s="220">
        <v>30000</v>
      </c>
      <c r="E1604" s="220">
        <v>0</v>
      </c>
      <c r="F1604" s="221">
        <f t="shared" si="401"/>
        <v>100</v>
      </c>
      <c r="G1604" s="218"/>
      <c r="H1604" s="218"/>
    </row>
    <row r="1605" spans="1:8" s="178" customFormat="1" x14ac:dyDescent="0.2">
      <c r="A1605" s="241"/>
      <c r="B1605" s="227" t="s">
        <v>294</v>
      </c>
      <c r="C1605" s="238">
        <f>C1579+C1596+C1602</f>
        <v>4460300</v>
      </c>
      <c r="D1605" s="238">
        <f>D1579+D1596+D1602</f>
        <v>5346400</v>
      </c>
      <c r="E1605" s="238">
        <f>E1579+E1596+E1602</f>
        <v>0</v>
      </c>
      <c r="F1605" s="229">
        <f t="shared" si="401"/>
        <v>119.86637670111875</v>
      </c>
      <c r="G1605" s="218"/>
      <c r="H1605" s="218"/>
    </row>
    <row r="1606" spans="1:8" s="178" customFormat="1" x14ac:dyDescent="0.2">
      <c r="A1606" s="242"/>
      <c r="B1606" s="202"/>
      <c r="C1606" s="212"/>
      <c r="D1606" s="212"/>
      <c r="E1606" s="212"/>
      <c r="F1606" s="213"/>
      <c r="G1606" s="218"/>
      <c r="H1606" s="218"/>
    </row>
    <row r="1607" spans="1:8" s="178" customFormat="1" x14ac:dyDescent="0.2">
      <c r="A1607" s="205"/>
      <c r="B1607" s="202"/>
      <c r="C1607" s="231"/>
      <c r="D1607" s="231"/>
      <c r="E1607" s="231"/>
      <c r="F1607" s="232"/>
      <c r="G1607" s="218"/>
      <c r="H1607" s="218"/>
    </row>
    <row r="1608" spans="1:8" s="178" customFormat="1" x14ac:dyDescent="0.2">
      <c r="A1608" s="209" t="s">
        <v>380</v>
      </c>
      <c r="B1608" s="222"/>
      <c r="C1608" s="231"/>
      <c r="D1608" s="231"/>
      <c r="E1608" s="231"/>
      <c r="F1608" s="232"/>
      <c r="G1608" s="218"/>
      <c r="H1608" s="218"/>
    </row>
    <row r="1609" spans="1:8" s="178" customFormat="1" x14ac:dyDescent="0.2">
      <c r="A1609" s="209" t="s">
        <v>377</v>
      </c>
      <c r="B1609" s="222"/>
      <c r="C1609" s="231"/>
      <c r="D1609" s="231"/>
      <c r="E1609" s="231"/>
      <c r="F1609" s="232"/>
      <c r="G1609" s="218"/>
      <c r="H1609" s="218"/>
    </row>
    <row r="1610" spans="1:8" s="178" customFormat="1" x14ac:dyDescent="0.2">
      <c r="A1610" s="209" t="s">
        <v>381</v>
      </c>
      <c r="B1610" s="222"/>
      <c r="C1610" s="231"/>
      <c r="D1610" s="231"/>
      <c r="E1610" s="231"/>
      <c r="F1610" s="232"/>
      <c r="G1610" s="218"/>
      <c r="H1610" s="218"/>
    </row>
    <row r="1611" spans="1:8" s="178" customFormat="1" x14ac:dyDescent="0.2">
      <c r="A1611" s="209" t="s">
        <v>293</v>
      </c>
      <c r="B1611" s="222"/>
      <c r="C1611" s="231"/>
      <c r="D1611" s="231"/>
      <c r="E1611" s="231"/>
      <c r="F1611" s="232"/>
      <c r="G1611" s="218"/>
      <c r="H1611" s="218"/>
    </row>
    <row r="1612" spans="1:8" s="178" customFormat="1" x14ac:dyDescent="0.2">
      <c r="A1612" s="209"/>
      <c r="B1612" s="211"/>
      <c r="C1612" s="212"/>
      <c r="D1612" s="212"/>
      <c r="E1612" s="212"/>
      <c r="F1612" s="213"/>
      <c r="G1612" s="218"/>
      <c r="H1612" s="218"/>
    </row>
    <row r="1613" spans="1:8" s="178" customFormat="1" x14ac:dyDescent="0.2">
      <c r="A1613" s="224">
        <v>410000</v>
      </c>
      <c r="B1613" s="215" t="s">
        <v>44</v>
      </c>
      <c r="C1613" s="233">
        <f>C1614+C1619</f>
        <v>1334400</v>
      </c>
      <c r="D1613" s="233">
        <f t="shared" ref="D1613" si="404">D1614+D1619</f>
        <v>1340200</v>
      </c>
      <c r="E1613" s="233">
        <f>E1614+E1619</f>
        <v>0</v>
      </c>
      <c r="F1613" s="217">
        <f t="shared" ref="F1613:F1625" si="405">D1613/C1613*100</f>
        <v>100.43465227817745</v>
      </c>
      <c r="G1613" s="218"/>
      <c r="H1613" s="218"/>
    </row>
    <row r="1614" spans="1:8" s="178" customFormat="1" x14ac:dyDescent="0.2">
      <c r="A1614" s="224">
        <v>411000</v>
      </c>
      <c r="B1614" s="215" t="s">
        <v>45</v>
      </c>
      <c r="C1614" s="233">
        <f>SUM(C1615:C1618)</f>
        <v>1263400</v>
      </c>
      <c r="D1614" s="233">
        <f t="shared" ref="D1614" si="406">SUM(D1615:D1618)</f>
        <v>1264200</v>
      </c>
      <c r="E1614" s="233">
        <f>SUM(E1615:E1618)</f>
        <v>0</v>
      </c>
      <c r="F1614" s="217">
        <f t="shared" si="405"/>
        <v>100.06332119677062</v>
      </c>
      <c r="G1614" s="218"/>
      <c r="H1614" s="218"/>
    </row>
    <row r="1615" spans="1:8" s="178" customFormat="1" x14ac:dyDescent="0.2">
      <c r="A1615" s="209">
        <v>411100</v>
      </c>
      <c r="B1615" s="210" t="s">
        <v>46</v>
      </c>
      <c r="C1615" s="231">
        <f>1072200+91500+1900</f>
        <v>1165600</v>
      </c>
      <c r="D1615" s="220">
        <v>1165900</v>
      </c>
      <c r="E1615" s="220">
        <v>0</v>
      </c>
      <c r="F1615" s="221">
        <f t="shared" si="405"/>
        <v>100.0257378174331</v>
      </c>
      <c r="G1615" s="218"/>
      <c r="H1615" s="218"/>
    </row>
    <row r="1616" spans="1:8" s="178" customFormat="1" ht="46.5" x14ac:dyDescent="0.2">
      <c r="A1616" s="209">
        <v>411200</v>
      </c>
      <c r="B1616" s="210" t="s">
        <v>47</v>
      </c>
      <c r="C1616" s="231">
        <v>56400</v>
      </c>
      <c r="D1616" s="220">
        <v>60000</v>
      </c>
      <c r="E1616" s="220">
        <v>0</v>
      </c>
      <c r="F1616" s="221">
        <f t="shared" si="405"/>
        <v>106.38297872340425</v>
      </c>
      <c r="G1616" s="218"/>
      <c r="H1616" s="218"/>
    </row>
    <row r="1617" spans="1:8" s="178" customFormat="1" ht="46.5" x14ac:dyDescent="0.2">
      <c r="A1617" s="209">
        <v>411300</v>
      </c>
      <c r="B1617" s="210" t="s">
        <v>48</v>
      </c>
      <c r="C1617" s="231">
        <v>8000</v>
      </c>
      <c r="D1617" s="220">
        <v>10000.000000000002</v>
      </c>
      <c r="E1617" s="220">
        <v>0</v>
      </c>
      <c r="F1617" s="221">
        <f t="shared" si="405"/>
        <v>125.00000000000003</v>
      </c>
      <c r="G1617" s="218"/>
      <c r="H1617" s="218"/>
    </row>
    <row r="1618" spans="1:8" s="178" customFormat="1" x14ac:dyDescent="0.2">
      <c r="A1618" s="209">
        <v>411400</v>
      </c>
      <c r="B1618" s="210" t="s">
        <v>49</v>
      </c>
      <c r="C1618" s="231">
        <v>33400</v>
      </c>
      <c r="D1618" s="220">
        <v>28300</v>
      </c>
      <c r="E1618" s="220">
        <v>0</v>
      </c>
      <c r="F1618" s="221">
        <f t="shared" si="405"/>
        <v>84.730538922155688</v>
      </c>
      <c r="G1618" s="218"/>
      <c r="H1618" s="218"/>
    </row>
    <row r="1619" spans="1:8" s="178" customFormat="1" x14ac:dyDescent="0.2">
      <c r="A1619" s="224">
        <v>412000</v>
      </c>
      <c r="B1619" s="222" t="s">
        <v>50</v>
      </c>
      <c r="C1619" s="233">
        <f>SUM(C1620:C1628)</f>
        <v>71000</v>
      </c>
      <c r="D1619" s="233">
        <f>SUM(D1620:D1628)</f>
        <v>76000</v>
      </c>
      <c r="E1619" s="233">
        <f>SUM(E1620:E1628)</f>
        <v>0</v>
      </c>
      <c r="F1619" s="217">
        <f t="shared" si="405"/>
        <v>107.04225352112675</v>
      </c>
      <c r="G1619" s="218"/>
      <c r="H1619" s="218"/>
    </row>
    <row r="1620" spans="1:8" s="178" customFormat="1" ht="46.5" x14ac:dyDescent="0.2">
      <c r="A1620" s="209">
        <v>412200</v>
      </c>
      <c r="B1620" s="210" t="s">
        <v>52</v>
      </c>
      <c r="C1620" s="231">
        <v>27000</v>
      </c>
      <c r="D1620" s="220">
        <v>25700</v>
      </c>
      <c r="E1620" s="220">
        <v>0</v>
      </c>
      <c r="F1620" s="221">
        <f t="shared" si="405"/>
        <v>95.18518518518519</v>
      </c>
      <c r="G1620" s="218"/>
      <c r="H1620" s="218"/>
    </row>
    <row r="1621" spans="1:8" s="178" customFormat="1" x14ac:dyDescent="0.2">
      <c r="A1621" s="209">
        <v>412300</v>
      </c>
      <c r="B1621" s="210" t="s">
        <v>53</v>
      </c>
      <c r="C1621" s="231">
        <v>6000</v>
      </c>
      <c r="D1621" s="220">
        <v>6000</v>
      </c>
      <c r="E1621" s="220">
        <v>0</v>
      </c>
      <c r="F1621" s="221">
        <f t="shared" si="405"/>
        <v>100</v>
      </c>
      <c r="G1621" s="218"/>
      <c r="H1621" s="218"/>
    </row>
    <row r="1622" spans="1:8" s="178" customFormat="1" x14ac:dyDescent="0.2">
      <c r="A1622" s="209">
        <v>412500</v>
      </c>
      <c r="B1622" s="210" t="s">
        <v>57</v>
      </c>
      <c r="C1622" s="231">
        <v>7400</v>
      </c>
      <c r="D1622" s="220">
        <v>7400</v>
      </c>
      <c r="E1622" s="220">
        <v>0</v>
      </c>
      <c r="F1622" s="221">
        <f t="shared" si="405"/>
        <v>100</v>
      </c>
      <c r="G1622" s="218"/>
      <c r="H1622" s="218"/>
    </row>
    <row r="1623" spans="1:8" s="178" customFormat="1" x14ac:dyDescent="0.2">
      <c r="A1623" s="209">
        <v>412600</v>
      </c>
      <c r="B1623" s="210" t="s">
        <v>58</v>
      </c>
      <c r="C1623" s="231">
        <v>16000</v>
      </c>
      <c r="D1623" s="220">
        <v>16000</v>
      </c>
      <c r="E1623" s="220">
        <v>0</v>
      </c>
      <c r="F1623" s="221">
        <f t="shared" si="405"/>
        <v>100</v>
      </c>
      <c r="G1623" s="218"/>
      <c r="H1623" s="218"/>
    </row>
    <row r="1624" spans="1:8" s="178" customFormat="1" x14ac:dyDescent="0.2">
      <c r="A1624" s="209">
        <v>412700</v>
      </c>
      <c r="B1624" s="210" t="s">
        <v>60</v>
      </c>
      <c r="C1624" s="231">
        <v>9000</v>
      </c>
      <c r="D1624" s="220">
        <v>9000</v>
      </c>
      <c r="E1624" s="220">
        <v>0</v>
      </c>
      <c r="F1624" s="221">
        <f t="shared" si="405"/>
        <v>100</v>
      </c>
      <c r="G1624" s="218"/>
      <c r="H1624" s="218"/>
    </row>
    <row r="1625" spans="1:8" s="178" customFormat="1" x14ac:dyDescent="0.2">
      <c r="A1625" s="209">
        <v>412900</v>
      </c>
      <c r="B1625" s="223" t="s">
        <v>76</v>
      </c>
      <c r="C1625" s="231">
        <v>1700</v>
      </c>
      <c r="D1625" s="220">
        <v>1700</v>
      </c>
      <c r="E1625" s="220">
        <v>0</v>
      </c>
      <c r="F1625" s="221">
        <f t="shared" si="405"/>
        <v>100</v>
      </c>
      <c r="G1625" s="218"/>
      <c r="H1625" s="218"/>
    </row>
    <row r="1626" spans="1:8" s="178" customFormat="1" ht="46.5" x14ac:dyDescent="0.2">
      <c r="A1626" s="209">
        <v>412900</v>
      </c>
      <c r="B1626" s="223" t="s">
        <v>77</v>
      </c>
      <c r="C1626" s="231">
        <v>1400</v>
      </c>
      <c r="D1626" s="220">
        <v>6400</v>
      </c>
      <c r="E1626" s="220">
        <v>0</v>
      </c>
      <c r="F1626" s="221"/>
      <c r="G1626" s="218"/>
      <c r="H1626" s="218"/>
    </row>
    <row r="1627" spans="1:8" s="178" customFormat="1" x14ac:dyDescent="0.2">
      <c r="A1627" s="209">
        <v>412900</v>
      </c>
      <c r="B1627" s="223" t="s">
        <v>78</v>
      </c>
      <c r="C1627" s="231">
        <v>2200</v>
      </c>
      <c r="D1627" s="220">
        <v>2200</v>
      </c>
      <c r="E1627" s="220">
        <v>0</v>
      </c>
      <c r="F1627" s="221">
        <f>D1627/C1627*100</f>
        <v>100</v>
      </c>
      <c r="G1627" s="218"/>
      <c r="H1627" s="218"/>
    </row>
    <row r="1628" spans="1:8" s="178" customFormat="1" x14ac:dyDescent="0.2">
      <c r="A1628" s="209">
        <v>412900</v>
      </c>
      <c r="B1628" s="210" t="s">
        <v>80</v>
      </c>
      <c r="C1628" s="231">
        <v>300</v>
      </c>
      <c r="D1628" s="220">
        <v>1600</v>
      </c>
      <c r="E1628" s="220">
        <v>0</v>
      </c>
      <c r="F1628" s="221"/>
      <c r="G1628" s="218"/>
      <c r="H1628" s="218"/>
    </row>
    <row r="1629" spans="1:8" s="178" customFormat="1" x14ac:dyDescent="0.2">
      <c r="A1629" s="224">
        <v>510000</v>
      </c>
      <c r="B1629" s="222" t="s">
        <v>245</v>
      </c>
      <c r="C1629" s="233">
        <f>C1630+0</f>
        <v>280000</v>
      </c>
      <c r="D1629" s="233">
        <f>D1630+0</f>
        <v>190000</v>
      </c>
      <c r="E1629" s="233">
        <f>E1630+0</f>
        <v>0</v>
      </c>
      <c r="F1629" s="217">
        <f>D1629/C1629*100</f>
        <v>67.857142857142861</v>
      </c>
      <c r="G1629" s="218"/>
      <c r="H1629" s="218"/>
    </row>
    <row r="1630" spans="1:8" s="178" customFormat="1" x14ac:dyDescent="0.2">
      <c r="A1630" s="224">
        <v>511000</v>
      </c>
      <c r="B1630" s="222" t="s">
        <v>246</v>
      </c>
      <c r="C1630" s="233">
        <f>SUM(C1631:C1631)</f>
        <v>280000</v>
      </c>
      <c r="D1630" s="233">
        <f t="shared" ref="D1630" si="407">SUM(D1631:D1631)</f>
        <v>190000</v>
      </c>
      <c r="E1630" s="233">
        <f t="shared" ref="E1630" si="408">SUM(E1631:E1631)</f>
        <v>0</v>
      </c>
      <c r="F1630" s="217">
        <f>D1630/C1630*100</f>
        <v>67.857142857142861</v>
      </c>
      <c r="G1630" s="218"/>
      <c r="H1630" s="218"/>
    </row>
    <row r="1631" spans="1:8" s="178" customFormat="1" x14ac:dyDescent="0.2">
      <c r="A1631" s="209">
        <v>511300</v>
      </c>
      <c r="B1631" s="210" t="s">
        <v>249</v>
      </c>
      <c r="C1631" s="231">
        <v>280000</v>
      </c>
      <c r="D1631" s="220">
        <v>190000</v>
      </c>
      <c r="E1631" s="220">
        <v>0</v>
      </c>
      <c r="F1631" s="221">
        <f>D1631/C1631*100</f>
        <v>67.857142857142861</v>
      </c>
      <c r="G1631" s="218"/>
      <c r="H1631" s="218"/>
    </row>
    <row r="1632" spans="1:8" s="234" customFormat="1" x14ac:dyDescent="0.2">
      <c r="A1632" s="224">
        <v>630000</v>
      </c>
      <c r="B1632" s="222" t="s">
        <v>277</v>
      </c>
      <c r="C1632" s="233">
        <f>0+C1633</f>
        <v>2000</v>
      </c>
      <c r="D1632" s="233">
        <f>0+D1633</f>
        <v>8000</v>
      </c>
      <c r="E1632" s="233">
        <f>0+E1633</f>
        <v>0</v>
      </c>
      <c r="F1632" s="217"/>
      <c r="G1632" s="218"/>
      <c r="H1632" s="218"/>
    </row>
    <row r="1633" spans="1:8" s="234" customFormat="1" x14ac:dyDescent="0.2">
      <c r="A1633" s="224">
        <v>638000</v>
      </c>
      <c r="B1633" s="222" t="s">
        <v>284</v>
      </c>
      <c r="C1633" s="233">
        <f>C1634</f>
        <v>2000</v>
      </c>
      <c r="D1633" s="233">
        <f t="shared" ref="D1633" si="409">D1634</f>
        <v>8000</v>
      </c>
      <c r="E1633" s="233">
        <f t="shared" ref="E1633" si="410">E1634</f>
        <v>0</v>
      </c>
      <c r="F1633" s="217"/>
      <c r="G1633" s="218"/>
      <c r="H1633" s="218"/>
    </row>
    <row r="1634" spans="1:8" s="178" customFormat="1" x14ac:dyDescent="0.2">
      <c r="A1634" s="209">
        <v>638100</v>
      </c>
      <c r="B1634" s="210" t="s">
        <v>285</v>
      </c>
      <c r="C1634" s="231">
        <v>2000</v>
      </c>
      <c r="D1634" s="220">
        <v>8000</v>
      </c>
      <c r="E1634" s="220">
        <v>0</v>
      </c>
      <c r="F1634" s="221"/>
      <c r="G1634" s="218"/>
      <c r="H1634" s="218"/>
    </row>
    <row r="1635" spans="1:8" s="234" customFormat="1" x14ac:dyDescent="0.2">
      <c r="A1635" s="254"/>
      <c r="B1635" s="255" t="s">
        <v>382</v>
      </c>
      <c r="C1635" s="256">
        <f>C1613+C1629+C1632</f>
        <v>1616400</v>
      </c>
      <c r="D1635" s="256">
        <f>D1613+D1629+D1632</f>
        <v>1538200</v>
      </c>
      <c r="E1635" s="256">
        <f>E1613+E1629+E1632</f>
        <v>0</v>
      </c>
      <c r="F1635" s="229">
        <f>D1635/C1635*100</f>
        <v>95.162088591932687</v>
      </c>
      <c r="G1635" s="218"/>
      <c r="H1635" s="218"/>
    </row>
    <row r="1636" spans="1:8" s="178" customFormat="1" x14ac:dyDescent="0.2">
      <c r="A1636" s="209"/>
      <c r="B1636" s="210"/>
      <c r="C1636" s="231"/>
      <c r="D1636" s="231"/>
      <c r="E1636" s="231"/>
      <c r="F1636" s="232"/>
      <c r="G1636" s="218"/>
      <c r="H1636" s="218"/>
    </row>
    <row r="1637" spans="1:8" s="178" customFormat="1" x14ac:dyDescent="0.2">
      <c r="A1637" s="209" t="s">
        <v>383</v>
      </c>
      <c r="B1637" s="210"/>
      <c r="C1637" s="231"/>
      <c r="D1637" s="231"/>
      <c r="E1637" s="231"/>
      <c r="F1637" s="232"/>
      <c r="G1637" s="218"/>
      <c r="H1637" s="218"/>
    </row>
    <row r="1638" spans="1:8" s="178" customFormat="1" x14ac:dyDescent="0.2">
      <c r="A1638" s="209" t="s">
        <v>377</v>
      </c>
      <c r="B1638" s="210"/>
      <c r="C1638" s="231"/>
      <c r="D1638" s="231"/>
      <c r="E1638" s="231"/>
      <c r="F1638" s="232"/>
      <c r="G1638" s="218"/>
      <c r="H1638" s="218"/>
    </row>
    <row r="1639" spans="1:8" s="178" customFormat="1" x14ac:dyDescent="0.2">
      <c r="A1639" s="209" t="s">
        <v>381</v>
      </c>
      <c r="B1639" s="210"/>
      <c r="C1639" s="231"/>
      <c r="D1639" s="231"/>
      <c r="E1639" s="231"/>
      <c r="F1639" s="232"/>
      <c r="G1639" s="218"/>
      <c r="H1639" s="218"/>
    </row>
    <row r="1640" spans="1:8" s="178" customFormat="1" x14ac:dyDescent="0.2">
      <c r="A1640" s="209" t="s">
        <v>384</v>
      </c>
      <c r="B1640" s="210"/>
      <c r="C1640" s="231"/>
      <c r="D1640" s="231"/>
      <c r="E1640" s="231"/>
      <c r="F1640" s="232"/>
      <c r="G1640" s="218"/>
      <c r="H1640" s="218"/>
    </row>
    <row r="1641" spans="1:8" s="178" customFormat="1" x14ac:dyDescent="0.2">
      <c r="A1641" s="209"/>
      <c r="B1641" s="210"/>
      <c r="C1641" s="231"/>
      <c r="D1641" s="231"/>
      <c r="E1641" s="231"/>
      <c r="F1641" s="232"/>
      <c r="G1641" s="218"/>
      <c r="H1641" s="218"/>
    </row>
    <row r="1642" spans="1:8" s="178" customFormat="1" x14ac:dyDescent="0.2">
      <c r="A1642" s="224">
        <v>410000</v>
      </c>
      <c r="B1642" s="215" t="s">
        <v>44</v>
      </c>
      <c r="C1642" s="233">
        <f>C1643+C1648</f>
        <v>2160800</v>
      </c>
      <c r="D1642" s="233">
        <f t="shared" ref="D1642" si="411">D1643+D1648</f>
        <v>2195000</v>
      </c>
      <c r="E1642" s="233">
        <f>E1643+E1648</f>
        <v>0</v>
      </c>
      <c r="F1642" s="217">
        <f t="shared" ref="F1642:F1668" si="412">D1642/C1642*100</f>
        <v>101.58274713069233</v>
      </c>
      <c r="G1642" s="218"/>
      <c r="H1642" s="218"/>
    </row>
    <row r="1643" spans="1:8" s="178" customFormat="1" x14ac:dyDescent="0.2">
      <c r="A1643" s="224">
        <v>411000</v>
      </c>
      <c r="B1643" s="215" t="s">
        <v>45</v>
      </c>
      <c r="C1643" s="233">
        <f>SUM(C1644:C1647)</f>
        <v>1899400</v>
      </c>
      <c r="D1643" s="233">
        <f t="shared" ref="D1643" si="413">SUM(D1644:D1647)</f>
        <v>1935000</v>
      </c>
      <c r="E1643" s="233">
        <f>SUM(E1644:E1647)</f>
        <v>0</v>
      </c>
      <c r="F1643" s="217">
        <f t="shared" si="412"/>
        <v>101.87427608718542</v>
      </c>
      <c r="G1643" s="218"/>
      <c r="H1643" s="218"/>
    </row>
    <row r="1644" spans="1:8" s="178" customFormat="1" x14ac:dyDescent="0.2">
      <c r="A1644" s="209">
        <v>411100</v>
      </c>
      <c r="B1644" s="210" t="s">
        <v>46</v>
      </c>
      <c r="C1644" s="231">
        <f>1710000+77500+1900</f>
        <v>1789400</v>
      </c>
      <c r="D1644" s="220">
        <v>1815000</v>
      </c>
      <c r="E1644" s="220">
        <v>0</v>
      </c>
      <c r="F1644" s="221">
        <f t="shared" si="412"/>
        <v>101.43064714429417</v>
      </c>
      <c r="G1644" s="218"/>
      <c r="H1644" s="218"/>
    </row>
    <row r="1645" spans="1:8" s="178" customFormat="1" ht="46.5" x14ac:dyDescent="0.2">
      <c r="A1645" s="209">
        <v>411200</v>
      </c>
      <c r="B1645" s="210" t="s">
        <v>47</v>
      </c>
      <c r="C1645" s="231">
        <v>79000</v>
      </c>
      <c r="D1645" s="220">
        <v>79000.000000000015</v>
      </c>
      <c r="E1645" s="220">
        <v>0</v>
      </c>
      <c r="F1645" s="221">
        <f t="shared" si="412"/>
        <v>100.00000000000003</v>
      </c>
      <c r="G1645" s="218"/>
      <c r="H1645" s="218"/>
    </row>
    <row r="1646" spans="1:8" s="178" customFormat="1" ht="46.5" x14ac:dyDescent="0.2">
      <c r="A1646" s="209">
        <v>411300</v>
      </c>
      <c r="B1646" s="210" t="s">
        <v>48</v>
      </c>
      <c r="C1646" s="231">
        <v>15000</v>
      </c>
      <c r="D1646" s="220">
        <v>35000</v>
      </c>
      <c r="E1646" s="220">
        <v>0</v>
      </c>
      <c r="F1646" s="221">
        <f t="shared" si="412"/>
        <v>233.33333333333334</v>
      </c>
      <c r="G1646" s="218"/>
      <c r="H1646" s="218"/>
    </row>
    <row r="1647" spans="1:8" s="178" customFormat="1" x14ac:dyDescent="0.2">
      <c r="A1647" s="209">
        <v>411400</v>
      </c>
      <c r="B1647" s="210" t="s">
        <v>49</v>
      </c>
      <c r="C1647" s="231">
        <v>16000</v>
      </c>
      <c r="D1647" s="220">
        <v>5999.9999999999909</v>
      </c>
      <c r="E1647" s="220">
        <v>0</v>
      </c>
      <c r="F1647" s="221">
        <f t="shared" si="412"/>
        <v>37.499999999999943</v>
      </c>
      <c r="G1647" s="218"/>
      <c r="H1647" s="218"/>
    </row>
    <row r="1648" spans="1:8" s="178" customFormat="1" x14ac:dyDescent="0.2">
      <c r="A1648" s="224">
        <v>412000</v>
      </c>
      <c r="B1648" s="222" t="s">
        <v>50</v>
      </c>
      <c r="C1648" s="233">
        <f>SUM(C1649:C1658)</f>
        <v>261400</v>
      </c>
      <c r="D1648" s="233">
        <f>SUM(D1649:D1658)</f>
        <v>260000</v>
      </c>
      <c r="E1648" s="233">
        <f>SUM(E1649:E1658)</f>
        <v>0</v>
      </c>
      <c r="F1648" s="217">
        <f t="shared" si="412"/>
        <v>99.464422341239484</v>
      </c>
      <c r="G1648" s="218"/>
      <c r="H1648" s="218"/>
    </row>
    <row r="1649" spans="1:8" s="178" customFormat="1" ht="46.5" x14ac:dyDescent="0.2">
      <c r="A1649" s="209">
        <v>412200</v>
      </c>
      <c r="B1649" s="210" t="s">
        <v>52</v>
      </c>
      <c r="C1649" s="231">
        <v>67000</v>
      </c>
      <c r="D1649" s="220">
        <v>67000</v>
      </c>
      <c r="E1649" s="220">
        <v>0</v>
      </c>
      <c r="F1649" s="221">
        <f t="shared" si="412"/>
        <v>100</v>
      </c>
      <c r="G1649" s="218"/>
      <c r="H1649" s="218"/>
    </row>
    <row r="1650" spans="1:8" s="178" customFormat="1" x14ac:dyDescent="0.2">
      <c r="A1650" s="209">
        <v>412300</v>
      </c>
      <c r="B1650" s="210" t="s">
        <v>53</v>
      </c>
      <c r="C1650" s="231">
        <v>13000</v>
      </c>
      <c r="D1650" s="220">
        <v>13000</v>
      </c>
      <c r="E1650" s="220">
        <v>0</v>
      </c>
      <c r="F1650" s="221">
        <f t="shared" si="412"/>
        <v>100</v>
      </c>
      <c r="G1650" s="218"/>
      <c r="H1650" s="218"/>
    </row>
    <row r="1651" spans="1:8" s="178" customFormat="1" x14ac:dyDescent="0.2">
      <c r="A1651" s="209">
        <v>412500</v>
      </c>
      <c r="B1651" s="210" t="s">
        <v>57</v>
      </c>
      <c r="C1651" s="231">
        <v>20000</v>
      </c>
      <c r="D1651" s="220">
        <v>25000.000000000036</v>
      </c>
      <c r="E1651" s="220">
        <v>0</v>
      </c>
      <c r="F1651" s="221">
        <f t="shared" si="412"/>
        <v>125.00000000000017</v>
      </c>
      <c r="G1651" s="218"/>
      <c r="H1651" s="218"/>
    </row>
    <row r="1652" spans="1:8" s="178" customFormat="1" x14ac:dyDescent="0.2">
      <c r="A1652" s="209">
        <v>412600</v>
      </c>
      <c r="B1652" s="210" t="s">
        <v>58</v>
      </c>
      <c r="C1652" s="231">
        <v>50000</v>
      </c>
      <c r="D1652" s="220">
        <v>44999.999999999964</v>
      </c>
      <c r="E1652" s="220">
        <v>0</v>
      </c>
      <c r="F1652" s="221">
        <f t="shared" si="412"/>
        <v>89.999999999999929</v>
      </c>
      <c r="G1652" s="218"/>
      <c r="H1652" s="218"/>
    </row>
    <row r="1653" spans="1:8" s="178" customFormat="1" x14ac:dyDescent="0.2">
      <c r="A1653" s="209">
        <v>412700</v>
      </c>
      <c r="B1653" s="210" t="s">
        <v>60</v>
      </c>
      <c r="C1653" s="231">
        <v>100000</v>
      </c>
      <c r="D1653" s="220">
        <v>100000</v>
      </c>
      <c r="E1653" s="220">
        <v>0</v>
      </c>
      <c r="F1653" s="221">
        <f t="shared" si="412"/>
        <v>100</v>
      </c>
      <c r="G1653" s="218"/>
      <c r="H1653" s="218"/>
    </row>
    <row r="1654" spans="1:8" s="178" customFormat="1" x14ac:dyDescent="0.2">
      <c r="A1654" s="209">
        <v>412900</v>
      </c>
      <c r="B1654" s="223" t="s">
        <v>74</v>
      </c>
      <c r="C1654" s="231">
        <v>500</v>
      </c>
      <c r="D1654" s="220">
        <v>700</v>
      </c>
      <c r="E1654" s="220">
        <v>0</v>
      </c>
      <c r="F1654" s="221">
        <f t="shared" si="412"/>
        <v>140</v>
      </c>
      <c r="G1654" s="218"/>
      <c r="H1654" s="218"/>
    </row>
    <row r="1655" spans="1:8" s="178" customFormat="1" x14ac:dyDescent="0.2">
      <c r="A1655" s="209">
        <v>412900</v>
      </c>
      <c r="B1655" s="223" t="s">
        <v>75</v>
      </c>
      <c r="C1655" s="231">
        <v>4000</v>
      </c>
      <c r="D1655" s="220">
        <v>3000</v>
      </c>
      <c r="E1655" s="220">
        <v>0</v>
      </c>
      <c r="F1655" s="221">
        <f t="shared" si="412"/>
        <v>75</v>
      </c>
      <c r="G1655" s="218"/>
      <c r="H1655" s="218"/>
    </row>
    <row r="1656" spans="1:8" s="178" customFormat="1" x14ac:dyDescent="0.2">
      <c r="A1656" s="209">
        <v>412900</v>
      </c>
      <c r="B1656" s="223" t="s">
        <v>76</v>
      </c>
      <c r="C1656" s="231">
        <v>1700</v>
      </c>
      <c r="D1656" s="220">
        <v>1800</v>
      </c>
      <c r="E1656" s="220">
        <v>0</v>
      </c>
      <c r="F1656" s="221">
        <f t="shared" si="412"/>
        <v>105.88235294117648</v>
      </c>
      <c r="G1656" s="218"/>
      <c r="H1656" s="218"/>
    </row>
    <row r="1657" spans="1:8" s="178" customFormat="1" ht="46.5" x14ac:dyDescent="0.2">
      <c r="A1657" s="209">
        <v>412900</v>
      </c>
      <c r="B1657" s="223" t="s">
        <v>77</v>
      </c>
      <c r="C1657" s="231">
        <v>1200</v>
      </c>
      <c r="D1657" s="220">
        <v>500</v>
      </c>
      <c r="E1657" s="220">
        <v>0</v>
      </c>
      <c r="F1657" s="221">
        <f t="shared" si="412"/>
        <v>41.666666666666671</v>
      </c>
      <c r="G1657" s="218"/>
      <c r="H1657" s="218"/>
    </row>
    <row r="1658" spans="1:8" s="178" customFormat="1" x14ac:dyDescent="0.2">
      <c r="A1658" s="209">
        <v>412900</v>
      </c>
      <c r="B1658" s="223" t="s">
        <v>78</v>
      </c>
      <c r="C1658" s="231">
        <v>4000</v>
      </c>
      <c r="D1658" s="220">
        <v>4000</v>
      </c>
      <c r="E1658" s="220">
        <v>0</v>
      </c>
      <c r="F1658" s="221">
        <f t="shared" si="412"/>
        <v>100</v>
      </c>
      <c r="G1658" s="218"/>
      <c r="H1658" s="218"/>
    </row>
    <row r="1659" spans="1:8" s="178" customFormat="1" x14ac:dyDescent="0.2">
      <c r="A1659" s="224">
        <v>510000</v>
      </c>
      <c r="B1659" s="222" t="s">
        <v>245</v>
      </c>
      <c r="C1659" s="233">
        <f>C1660+C1662</f>
        <v>28000</v>
      </c>
      <c r="D1659" s="233">
        <f>D1660+D1662</f>
        <v>28000</v>
      </c>
      <c r="E1659" s="233">
        <f>E1660+E1662</f>
        <v>0</v>
      </c>
      <c r="F1659" s="217">
        <f t="shared" si="412"/>
        <v>100</v>
      </c>
      <c r="G1659" s="218"/>
      <c r="H1659" s="218"/>
    </row>
    <row r="1660" spans="1:8" s="178" customFormat="1" x14ac:dyDescent="0.2">
      <c r="A1660" s="224">
        <v>511000</v>
      </c>
      <c r="B1660" s="222" t="s">
        <v>246</v>
      </c>
      <c r="C1660" s="233">
        <f>SUM(C1661:C1661)</f>
        <v>25000</v>
      </c>
      <c r="D1660" s="233">
        <f t="shared" ref="D1660" si="414">SUM(D1661:D1661)</f>
        <v>25000</v>
      </c>
      <c r="E1660" s="233">
        <f t="shared" ref="E1660" si="415">SUM(E1661:E1661)</f>
        <v>0</v>
      </c>
      <c r="F1660" s="217">
        <f t="shared" si="412"/>
        <v>100</v>
      </c>
      <c r="G1660" s="218"/>
      <c r="H1660" s="218"/>
    </row>
    <row r="1661" spans="1:8" s="178" customFormat="1" x14ac:dyDescent="0.2">
      <c r="A1661" s="209">
        <v>511300</v>
      </c>
      <c r="B1661" s="210" t="s">
        <v>249</v>
      </c>
      <c r="C1661" s="231">
        <v>25000</v>
      </c>
      <c r="D1661" s="220">
        <v>25000</v>
      </c>
      <c r="E1661" s="220">
        <v>0</v>
      </c>
      <c r="F1661" s="221">
        <f t="shared" si="412"/>
        <v>100</v>
      </c>
      <c r="G1661" s="218"/>
      <c r="H1661" s="218"/>
    </row>
    <row r="1662" spans="1:8" s="234" customFormat="1" x14ac:dyDescent="0.2">
      <c r="A1662" s="224">
        <v>516000</v>
      </c>
      <c r="B1662" s="222" t="s">
        <v>257</v>
      </c>
      <c r="C1662" s="233">
        <f>C1663</f>
        <v>3000</v>
      </c>
      <c r="D1662" s="233">
        <f t="shared" ref="D1662" si="416">D1663</f>
        <v>3000</v>
      </c>
      <c r="E1662" s="233">
        <f t="shared" ref="E1662" si="417">E1663</f>
        <v>0</v>
      </c>
      <c r="F1662" s="217">
        <f t="shared" si="412"/>
        <v>100</v>
      </c>
      <c r="G1662" s="218"/>
      <c r="H1662" s="218"/>
    </row>
    <row r="1663" spans="1:8" s="178" customFormat="1" x14ac:dyDescent="0.2">
      <c r="A1663" s="209">
        <v>516100</v>
      </c>
      <c r="B1663" s="210" t="s">
        <v>257</v>
      </c>
      <c r="C1663" s="231">
        <v>3000</v>
      </c>
      <c r="D1663" s="220">
        <v>3000</v>
      </c>
      <c r="E1663" s="220">
        <v>0</v>
      </c>
      <c r="F1663" s="221">
        <f t="shared" si="412"/>
        <v>100</v>
      </c>
      <c r="G1663" s="218"/>
      <c r="H1663" s="218"/>
    </row>
    <row r="1664" spans="1:8" s="234" customFormat="1" x14ac:dyDescent="0.2">
      <c r="A1664" s="224">
        <v>630000</v>
      </c>
      <c r="B1664" s="222" t="s">
        <v>277</v>
      </c>
      <c r="C1664" s="233">
        <f>0+C1665</f>
        <v>15000</v>
      </c>
      <c r="D1664" s="233">
        <f>0+D1665</f>
        <v>5000</v>
      </c>
      <c r="E1664" s="233">
        <f>0+E1665</f>
        <v>0</v>
      </c>
      <c r="F1664" s="217">
        <f t="shared" si="412"/>
        <v>33.333333333333329</v>
      </c>
      <c r="G1664" s="218"/>
      <c r="H1664" s="218"/>
    </row>
    <row r="1665" spans="1:8" s="234" customFormat="1" x14ac:dyDescent="0.2">
      <c r="A1665" s="224">
        <v>638000</v>
      </c>
      <c r="B1665" s="222" t="s">
        <v>284</v>
      </c>
      <c r="C1665" s="233">
        <f>C1666</f>
        <v>15000</v>
      </c>
      <c r="D1665" s="233">
        <f t="shared" ref="D1665" si="418">D1666</f>
        <v>5000</v>
      </c>
      <c r="E1665" s="233">
        <f t="shared" ref="E1665" si="419">E1666</f>
        <v>0</v>
      </c>
      <c r="F1665" s="217">
        <f t="shared" si="412"/>
        <v>33.333333333333329</v>
      </c>
      <c r="G1665" s="218"/>
      <c r="H1665" s="218"/>
    </row>
    <row r="1666" spans="1:8" s="178" customFormat="1" x14ac:dyDescent="0.2">
      <c r="A1666" s="209">
        <v>638100</v>
      </c>
      <c r="B1666" s="210" t="s">
        <v>285</v>
      </c>
      <c r="C1666" s="231">
        <v>15000</v>
      </c>
      <c r="D1666" s="220">
        <v>5000</v>
      </c>
      <c r="E1666" s="220">
        <v>0</v>
      </c>
      <c r="F1666" s="221">
        <f t="shared" si="412"/>
        <v>33.333333333333329</v>
      </c>
      <c r="G1666" s="218"/>
      <c r="H1666" s="218"/>
    </row>
    <row r="1667" spans="1:8" s="178" customFormat="1" ht="50.25" customHeight="1" x14ac:dyDescent="0.2">
      <c r="A1667" s="257"/>
      <c r="B1667" s="258" t="s">
        <v>385</v>
      </c>
      <c r="C1667" s="259">
        <f>C1642+C1659+C1664</f>
        <v>2203800</v>
      </c>
      <c r="D1667" s="259">
        <f>D1642+D1659+D1664</f>
        <v>2228000</v>
      </c>
      <c r="E1667" s="259">
        <f>E1642+E1659+E1664</f>
        <v>0</v>
      </c>
      <c r="F1667" s="229">
        <f t="shared" si="412"/>
        <v>101.09810327615935</v>
      </c>
      <c r="G1667" s="218"/>
      <c r="H1667" s="218"/>
    </row>
    <row r="1668" spans="1:8" s="178" customFormat="1" x14ac:dyDescent="0.2">
      <c r="A1668" s="241"/>
      <c r="B1668" s="227" t="s">
        <v>294</v>
      </c>
      <c r="C1668" s="238">
        <f>C1635+C1667</f>
        <v>3820200</v>
      </c>
      <c r="D1668" s="238">
        <f>D1635+D1667</f>
        <v>3766200</v>
      </c>
      <c r="E1668" s="238">
        <f>E1635+E1667</f>
        <v>0</v>
      </c>
      <c r="F1668" s="229">
        <f t="shared" si="412"/>
        <v>98.58646144180932</v>
      </c>
      <c r="G1668" s="218"/>
      <c r="H1668" s="218"/>
    </row>
    <row r="1669" spans="1:8" s="178" customFormat="1" x14ac:dyDescent="0.2">
      <c r="A1669" s="242"/>
      <c r="B1669" s="202"/>
      <c r="C1669" s="212"/>
      <c r="D1669" s="212"/>
      <c r="E1669" s="212"/>
      <c r="F1669" s="213"/>
      <c r="G1669" s="218"/>
      <c r="H1669" s="218"/>
    </row>
    <row r="1670" spans="1:8" s="178" customFormat="1" x14ac:dyDescent="0.2">
      <c r="A1670" s="205"/>
      <c r="B1670" s="202"/>
      <c r="C1670" s="231"/>
      <c r="D1670" s="231"/>
      <c r="E1670" s="231"/>
      <c r="F1670" s="232"/>
      <c r="G1670" s="218"/>
      <c r="H1670" s="218"/>
    </row>
    <row r="1671" spans="1:8" s="178" customFormat="1" x14ac:dyDescent="0.2">
      <c r="A1671" s="209" t="s">
        <v>386</v>
      </c>
      <c r="B1671" s="222"/>
      <c r="C1671" s="231"/>
      <c r="D1671" s="231"/>
      <c r="E1671" s="231"/>
      <c r="F1671" s="232"/>
      <c r="G1671" s="218"/>
      <c r="H1671" s="218"/>
    </row>
    <row r="1672" spans="1:8" s="178" customFormat="1" x14ac:dyDescent="0.2">
      <c r="A1672" s="209" t="s">
        <v>377</v>
      </c>
      <c r="B1672" s="222"/>
      <c r="C1672" s="231"/>
      <c r="D1672" s="231"/>
      <c r="E1672" s="231"/>
      <c r="F1672" s="232"/>
      <c r="G1672" s="218"/>
      <c r="H1672" s="218"/>
    </row>
    <row r="1673" spans="1:8" s="178" customFormat="1" x14ac:dyDescent="0.2">
      <c r="A1673" s="209" t="s">
        <v>387</v>
      </c>
      <c r="B1673" s="222"/>
      <c r="C1673" s="231"/>
      <c r="D1673" s="231"/>
      <c r="E1673" s="231"/>
      <c r="F1673" s="232"/>
      <c r="G1673" s="218"/>
      <c r="H1673" s="218"/>
    </row>
    <row r="1674" spans="1:8" s="178" customFormat="1" x14ac:dyDescent="0.2">
      <c r="A1674" s="209" t="s">
        <v>293</v>
      </c>
      <c r="B1674" s="222"/>
      <c r="C1674" s="231"/>
      <c r="D1674" s="231"/>
      <c r="E1674" s="231"/>
      <c r="F1674" s="232"/>
      <c r="G1674" s="218"/>
      <c r="H1674" s="218"/>
    </row>
    <row r="1675" spans="1:8" s="178" customFormat="1" x14ac:dyDescent="0.2">
      <c r="A1675" s="209"/>
      <c r="B1675" s="211"/>
      <c r="C1675" s="212"/>
      <c r="D1675" s="212"/>
      <c r="E1675" s="212"/>
      <c r="F1675" s="213"/>
      <c r="G1675" s="218"/>
      <c r="H1675" s="218"/>
    </row>
    <row r="1676" spans="1:8" s="178" customFormat="1" x14ac:dyDescent="0.2">
      <c r="A1676" s="224">
        <v>410000</v>
      </c>
      <c r="B1676" s="215" t="s">
        <v>44</v>
      </c>
      <c r="C1676" s="233">
        <f>C1677+C1682+C1694</f>
        <v>5594400</v>
      </c>
      <c r="D1676" s="233">
        <f>D1677+D1682+D1694</f>
        <v>5782900</v>
      </c>
      <c r="E1676" s="233">
        <f>E1677+E1682+E1694</f>
        <v>0</v>
      </c>
      <c r="F1676" s="217">
        <f t="shared" ref="F1676:F1692" si="420">D1676/C1676*100</f>
        <v>103.36944086944087</v>
      </c>
      <c r="G1676" s="218"/>
      <c r="H1676" s="218"/>
    </row>
    <row r="1677" spans="1:8" s="178" customFormat="1" x14ac:dyDescent="0.2">
      <c r="A1677" s="224">
        <v>411000</v>
      </c>
      <c r="B1677" s="215" t="s">
        <v>45</v>
      </c>
      <c r="C1677" s="233">
        <f>SUM(C1678:C1681)</f>
        <v>5119200</v>
      </c>
      <c r="D1677" s="233">
        <f t="shared" ref="D1677" si="421">SUM(D1678:D1681)</f>
        <v>5309700</v>
      </c>
      <c r="E1677" s="233">
        <f>SUM(E1678:E1681)</f>
        <v>0</v>
      </c>
      <c r="F1677" s="217">
        <f t="shared" si="420"/>
        <v>103.72128457571495</v>
      </c>
      <c r="G1677" s="218"/>
      <c r="H1677" s="218"/>
    </row>
    <row r="1678" spans="1:8" s="178" customFormat="1" x14ac:dyDescent="0.2">
      <c r="A1678" s="209">
        <v>411100</v>
      </c>
      <c r="B1678" s="210" t="s">
        <v>46</v>
      </c>
      <c r="C1678" s="231">
        <f>4740000+1200</f>
        <v>4741200</v>
      </c>
      <c r="D1678" s="220">
        <v>4930000</v>
      </c>
      <c r="E1678" s="220">
        <v>0</v>
      </c>
      <c r="F1678" s="221">
        <f t="shared" si="420"/>
        <v>103.98211423268371</v>
      </c>
      <c r="G1678" s="218"/>
      <c r="H1678" s="218"/>
    </row>
    <row r="1679" spans="1:8" s="178" customFormat="1" ht="46.5" x14ac:dyDescent="0.2">
      <c r="A1679" s="209">
        <v>411200</v>
      </c>
      <c r="B1679" s="210" t="s">
        <v>47</v>
      </c>
      <c r="C1679" s="231">
        <v>140000</v>
      </c>
      <c r="D1679" s="220">
        <v>147600</v>
      </c>
      <c r="E1679" s="220">
        <v>0</v>
      </c>
      <c r="F1679" s="221">
        <f t="shared" si="420"/>
        <v>105.42857142857143</v>
      </c>
      <c r="G1679" s="218"/>
      <c r="H1679" s="218"/>
    </row>
    <row r="1680" spans="1:8" s="178" customFormat="1" ht="46.5" x14ac:dyDescent="0.2">
      <c r="A1680" s="209">
        <v>411300</v>
      </c>
      <c r="B1680" s="210" t="s">
        <v>48</v>
      </c>
      <c r="C1680" s="231">
        <v>150000</v>
      </c>
      <c r="D1680" s="220">
        <v>160100</v>
      </c>
      <c r="E1680" s="220">
        <v>0</v>
      </c>
      <c r="F1680" s="221">
        <f t="shared" si="420"/>
        <v>106.73333333333332</v>
      </c>
      <c r="G1680" s="218"/>
      <c r="H1680" s="218"/>
    </row>
    <row r="1681" spans="1:8" s="178" customFormat="1" x14ac:dyDescent="0.2">
      <c r="A1681" s="209">
        <v>411400</v>
      </c>
      <c r="B1681" s="210" t="s">
        <v>49</v>
      </c>
      <c r="C1681" s="231">
        <v>88000</v>
      </c>
      <c r="D1681" s="220">
        <v>72000.000000000015</v>
      </c>
      <c r="E1681" s="220">
        <v>0</v>
      </c>
      <c r="F1681" s="221">
        <f t="shared" si="420"/>
        <v>81.818181818181841</v>
      </c>
      <c r="G1681" s="218"/>
      <c r="H1681" s="218"/>
    </row>
    <row r="1682" spans="1:8" s="178" customFormat="1" x14ac:dyDescent="0.2">
      <c r="A1682" s="224">
        <v>412000</v>
      </c>
      <c r="B1682" s="222" t="s">
        <v>50</v>
      </c>
      <c r="C1682" s="233">
        <f>SUM(C1683:C1693)</f>
        <v>471200</v>
      </c>
      <c r="D1682" s="233">
        <f>SUM(D1683:D1693)</f>
        <v>469200</v>
      </c>
      <c r="E1682" s="233">
        <f>SUM(E1683:E1693)</f>
        <v>0</v>
      </c>
      <c r="F1682" s="217">
        <f t="shared" si="420"/>
        <v>99.57555178268251</v>
      </c>
      <c r="G1682" s="218"/>
      <c r="H1682" s="218"/>
    </row>
    <row r="1683" spans="1:8" s="178" customFormat="1" x14ac:dyDescent="0.2">
      <c r="A1683" s="209">
        <v>412100</v>
      </c>
      <c r="B1683" s="210" t="s">
        <v>51</v>
      </c>
      <c r="C1683" s="231">
        <v>50000</v>
      </c>
      <c r="D1683" s="220">
        <v>45000.000000000007</v>
      </c>
      <c r="E1683" s="220">
        <v>0</v>
      </c>
      <c r="F1683" s="221">
        <f t="shared" si="420"/>
        <v>90.000000000000014</v>
      </c>
      <c r="G1683" s="218"/>
      <c r="H1683" s="218"/>
    </row>
    <row r="1684" spans="1:8" s="178" customFormat="1" ht="46.5" x14ac:dyDescent="0.2">
      <c r="A1684" s="209">
        <v>412200</v>
      </c>
      <c r="B1684" s="210" t="s">
        <v>52</v>
      </c>
      <c r="C1684" s="231">
        <v>192000</v>
      </c>
      <c r="D1684" s="220">
        <v>180000</v>
      </c>
      <c r="E1684" s="220">
        <v>0</v>
      </c>
      <c r="F1684" s="221">
        <f t="shared" si="420"/>
        <v>93.75</v>
      </c>
      <c r="G1684" s="218"/>
      <c r="H1684" s="218"/>
    </row>
    <row r="1685" spans="1:8" s="178" customFormat="1" x14ac:dyDescent="0.2">
      <c r="A1685" s="209">
        <v>412300</v>
      </c>
      <c r="B1685" s="210" t="s">
        <v>53</v>
      </c>
      <c r="C1685" s="231">
        <v>65000</v>
      </c>
      <c r="D1685" s="220">
        <v>65000</v>
      </c>
      <c r="E1685" s="220">
        <v>0</v>
      </c>
      <c r="F1685" s="221">
        <f t="shared" si="420"/>
        <v>100</v>
      </c>
      <c r="G1685" s="218"/>
      <c r="H1685" s="218"/>
    </row>
    <row r="1686" spans="1:8" s="178" customFormat="1" x14ac:dyDescent="0.2">
      <c r="A1686" s="209">
        <v>412500</v>
      </c>
      <c r="B1686" s="210" t="s">
        <v>57</v>
      </c>
      <c r="C1686" s="231">
        <v>37000</v>
      </c>
      <c r="D1686" s="220">
        <v>37000</v>
      </c>
      <c r="E1686" s="220">
        <v>0</v>
      </c>
      <c r="F1686" s="221">
        <f t="shared" si="420"/>
        <v>100</v>
      </c>
      <c r="G1686" s="218"/>
      <c r="H1686" s="218"/>
    </row>
    <row r="1687" spans="1:8" s="178" customFormat="1" x14ac:dyDescent="0.2">
      <c r="A1687" s="209">
        <v>412600</v>
      </c>
      <c r="B1687" s="210" t="s">
        <v>58</v>
      </c>
      <c r="C1687" s="231">
        <v>65000</v>
      </c>
      <c r="D1687" s="220">
        <v>65000</v>
      </c>
      <c r="E1687" s="220">
        <v>0</v>
      </c>
      <c r="F1687" s="221">
        <f t="shared" si="420"/>
        <v>100</v>
      </c>
      <c r="G1687" s="218"/>
      <c r="H1687" s="218"/>
    </row>
    <row r="1688" spans="1:8" s="178" customFormat="1" x14ac:dyDescent="0.2">
      <c r="A1688" s="209">
        <v>412700</v>
      </c>
      <c r="B1688" s="210" t="s">
        <v>60</v>
      </c>
      <c r="C1688" s="231">
        <v>30000</v>
      </c>
      <c r="D1688" s="220">
        <v>30000.000000000022</v>
      </c>
      <c r="E1688" s="220">
        <v>0</v>
      </c>
      <c r="F1688" s="221">
        <f t="shared" si="420"/>
        <v>100.00000000000007</v>
      </c>
      <c r="G1688" s="218"/>
      <c r="H1688" s="218"/>
    </row>
    <row r="1689" spans="1:8" s="178" customFormat="1" x14ac:dyDescent="0.2">
      <c r="A1689" s="209">
        <v>412900</v>
      </c>
      <c r="B1689" s="223" t="s">
        <v>75</v>
      </c>
      <c r="C1689" s="231">
        <v>13000</v>
      </c>
      <c r="D1689" s="220">
        <v>13000</v>
      </c>
      <c r="E1689" s="220">
        <v>0</v>
      </c>
      <c r="F1689" s="221">
        <f t="shared" si="420"/>
        <v>100</v>
      </c>
      <c r="G1689" s="218"/>
      <c r="H1689" s="218"/>
    </row>
    <row r="1690" spans="1:8" s="178" customFormat="1" x14ac:dyDescent="0.2">
      <c r="A1690" s="209">
        <v>412900</v>
      </c>
      <c r="B1690" s="223" t="s">
        <v>76</v>
      </c>
      <c r="C1690" s="231">
        <v>1200</v>
      </c>
      <c r="D1690" s="220">
        <v>1200</v>
      </c>
      <c r="E1690" s="220">
        <v>0</v>
      </c>
      <c r="F1690" s="221">
        <f t="shared" si="420"/>
        <v>100</v>
      </c>
      <c r="G1690" s="218"/>
      <c r="H1690" s="218"/>
    </row>
    <row r="1691" spans="1:8" s="178" customFormat="1" ht="46.5" x14ac:dyDescent="0.2">
      <c r="A1691" s="209">
        <v>412900</v>
      </c>
      <c r="B1691" s="223" t="s">
        <v>77</v>
      </c>
      <c r="C1691" s="231">
        <v>8000</v>
      </c>
      <c r="D1691" s="220">
        <v>8000</v>
      </c>
      <c r="E1691" s="220">
        <v>0</v>
      </c>
      <c r="F1691" s="221">
        <f t="shared" si="420"/>
        <v>100</v>
      </c>
      <c r="G1691" s="218"/>
      <c r="H1691" s="218"/>
    </row>
    <row r="1692" spans="1:8" s="178" customFormat="1" x14ac:dyDescent="0.2">
      <c r="A1692" s="209">
        <v>412900</v>
      </c>
      <c r="B1692" s="223" t="s">
        <v>78</v>
      </c>
      <c r="C1692" s="231">
        <v>10000</v>
      </c>
      <c r="D1692" s="220">
        <v>11000</v>
      </c>
      <c r="E1692" s="220">
        <v>0</v>
      </c>
      <c r="F1692" s="221">
        <f t="shared" si="420"/>
        <v>110.00000000000001</v>
      </c>
      <c r="G1692" s="218"/>
      <c r="H1692" s="218"/>
    </row>
    <row r="1693" spans="1:8" s="178" customFormat="1" x14ac:dyDescent="0.2">
      <c r="A1693" s="209">
        <v>412900</v>
      </c>
      <c r="B1693" s="223" t="s">
        <v>80</v>
      </c>
      <c r="C1693" s="231">
        <v>0</v>
      </c>
      <c r="D1693" s="220">
        <v>14000</v>
      </c>
      <c r="E1693" s="220">
        <v>0</v>
      </c>
      <c r="F1693" s="217">
        <v>0</v>
      </c>
      <c r="G1693" s="218"/>
      <c r="H1693" s="218"/>
    </row>
    <row r="1694" spans="1:8" s="234" customFormat="1" ht="46.5" x14ac:dyDescent="0.2">
      <c r="A1694" s="224">
        <v>418000</v>
      </c>
      <c r="B1694" s="222" t="s">
        <v>198</v>
      </c>
      <c r="C1694" s="233">
        <f>C1695</f>
        <v>4000</v>
      </c>
      <c r="D1694" s="233">
        <f t="shared" ref="D1694" si="422">D1695</f>
        <v>4000</v>
      </c>
      <c r="E1694" s="233">
        <f t="shared" ref="E1694" si="423">E1695</f>
        <v>0</v>
      </c>
      <c r="F1694" s="217">
        <f t="shared" ref="F1694:F1704" si="424">D1694/C1694*100</f>
        <v>100</v>
      </c>
      <c r="G1694" s="218"/>
      <c r="H1694" s="218"/>
    </row>
    <row r="1695" spans="1:8" s="178" customFormat="1" x14ac:dyDescent="0.2">
      <c r="A1695" s="209">
        <v>418400</v>
      </c>
      <c r="B1695" s="210" t="s">
        <v>200</v>
      </c>
      <c r="C1695" s="231">
        <v>4000</v>
      </c>
      <c r="D1695" s="220">
        <v>4000</v>
      </c>
      <c r="E1695" s="220">
        <v>0</v>
      </c>
      <c r="F1695" s="221">
        <f t="shared" si="424"/>
        <v>100</v>
      </c>
      <c r="G1695" s="218"/>
      <c r="H1695" s="218"/>
    </row>
    <row r="1696" spans="1:8" s="178" customFormat="1" x14ac:dyDescent="0.2">
      <c r="A1696" s="224">
        <v>510000</v>
      </c>
      <c r="B1696" s="222" t="s">
        <v>245</v>
      </c>
      <c r="C1696" s="233">
        <f>C1697+C1699</f>
        <v>16500</v>
      </c>
      <c r="D1696" s="233">
        <f>D1697+D1699</f>
        <v>16500</v>
      </c>
      <c r="E1696" s="233">
        <f>E1697+E1699</f>
        <v>0</v>
      </c>
      <c r="F1696" s="217">
        <f t="shared" si="424"/>
        <v>100</v>
      </c>
      <c r="G1696" s="218"/>
      <c r="H1696" s="218"/>
    </row>
    <row r="1697" spans="1:8" s="178" customFormat="1" x14ac:dyDescent="0.2">
      <c r="A1697" s="224">
        <v>511000</v>
      </c>
      <c r="B1697" s="222" t="s">
        <v>246</v>
      </c>
      <c r="C1697" s="233">
        <f>SUM(C1698:C1698)</f>
        <v>10000</v>
      </c>
      <c r="D1697" s="233">
        <f>SUM(D1698:D1698)</f>
        <v>10000</v>
      </c>
      <c r="E1697" s="233">
        <f>SUM(E1698:E1698)</f>
        <v>0</v>
      </c>
      <c r="F1697" s="217">
        <f t="shared" si="424"/>
        <v>100</v>
      </c>
      <c r="G1697" s="218"/>
      <c r="H1697" s="218"/>
    </row>
    <row r="1698" spans="1:8" s="178" customFormat="1" x14ac:dyDescent="0.2">
      <c r="A1698" s="209">
        <v>511300</v>
      </c>
      <c r="B1698" s="210" t="s">
        <v>249</v>
      </c>
      <c r="C1698" s="231">
        <v>10000</v>
      </c>
      <c r="D1698" s="220">
        <v>10000</v>
      </c>
      <c r="E1698" s="220">
        <v>0</v>
      </c>
      <c r="F1698" s="221">
        <f t="shared" si="424"/>
        <v>100</v>
      </c>
      <c r="G1698" s="218"/>
      <c r="H1698" s="218"/>
    </row>
    <row r="1699" spans="1:8" s="178" customFormat="1" x14ac:dyDescent="0.2">
      <c r="A1699" s="224">
        <v>516000</v>
      </c>
      <c r="B1699" s="222" t="s">
        <v>257</v>
      </c>
      <c r="C1699" s="249">
        <f>C1700</f>
        <v>6500</v>
      </c>
      <c r="D1699" s="249">
        <f t="shared" ref="D1699" si="425">D1700</f>
        <v>6500</v>
      </c>
      <c r="E1699" s="249">
        <f t="shared" ref="E1699" si="426">E1700</f>
        <v>0</v>
      </c>
      <c r="F1699" s="217">
        <f t="shared" si="424"/>
        <v>100</v>
      </c>
      <c r="G1699" s="218"/>
      <c r="H1699" s="218"/>
    </row>
    <row r="1700" spans="1:8" s="178" customFormat="1" x14ac:dyDescent="0.2">
      <c r="A1700" s="209">
        <v>516100</v>
      </c>
      <c r="B1700" s="210" t="s">
        <v>257</v>
      </c>
      <c r="C1700" s="231">
        <v>6500</v>
      </c>
      <c r="D1700" s="220">
        <v>6500</v>
      </c>
      <c r="E1700" s="220">
        <v>0</v>
      </c>
      <c r="F1700" s="221">
        <f t="shared" si="424"/>
        <v>100</v>
      </c>
      <c r="G1700" s="218"/>
      <c r="H1700" s="218"/>
    </row>
    <row r="1701" spans="1:8" s="234" customFormat="1" x14ac:dyDescent="0.2">
      <c r="A1701" s="224">
        <v>630000</v>
      </c>
      <c r="B1701" s="222" t="s">
        <v>277</v>
      </c>
      <c r="C1701" s="233">
        <f>0+C1702</f>
        <v>181000</v>
      </c>
      <c r="D1701" s="233">
        <f>0+D1702</f>
        <v>230000</v>
      </c>
      <c r="E1701" s="233">
        <f>0+E1702</f>
        <v>0</v>
      </c>
      <c r="F1701" s="217">
        <f t="shared" si="424"/>
        <v>127.0718232044199</v>
      </c>
      <c r="G1701" s="218"/>
      <c r="H1701" s="218"/>
    </row>
    <row r="1702" spans="1:8" s="234" customFormat="1" x14ac:dyDescent="0.2">
      <c r="A1702" s="224">
        <v>638000</v>
      </c>
      <c r="B1702" s="222" t="s">
        <v>284</v>
      </c>
      <c r="C1702" s="233">
        <f>C1703</f>
        <v>181000</v>
      </c>
      <c r="D1702" s="233">
        <f t="shared" ref="D1702" si="427">D1703</f>
        <v>230000</v>
      </c>
      <c r="E1702" s="233">
        <f>E1703</f>
        <v>0</v>
      </c>
      <c r="F1702" s="217">
        <f t="shared" si="424"/>
        <v>127.0718232044199</v>
      </c>
      <c r="G1702" s="218"/>
      <c r="H1702" s="218"/>
    </row>
    <row r="1703" spans="1:8" s="178" customFormat="1" x14ac:dyDescent="0.2">
      <c r="A1703" s="209">
        <v>638100</v>
      </c>
      <c r="B1703" s="210" t="s">
        <v>285</v>
      </c>
      <c r="C1703" s="231">
        <v>181000</v>
      </c>
      <c r="D1703" s="220">
        <v>230000</v>
      </c>
      <c r="E1703" s="220">
        <v>0</v>
      </c>
      <c r="F1703" s="221">
        <f t="shared" si="424"/>
        <v>127.0718232044199</v>
      </c>
      <c r="G1703" s="218"/>
      <c r="H1703" s="218"/>
    </row>
    <row r="1704" spans="1:8" s="178" customFormat="1" x14ac:dyDescent="0.2">
      <c r="A1704" s="241"/>
      <c r="B1704" s="227" t="s">
        <v>294</v>
      </c>
      <c r="C1704" s="238">
        <f>C1676+C1696+C1701+0</f>
        <v>5791900</v>
      </c>
      <c r="D1704" s="238">
        <f>D1676+D1696+D1701+0</f>
        <v>6029400</v>
      </c>
      <c r="E1704" s="238">
        <f>E1676+E1696+E1701+0</f>
        <v>0</v>
      </c>
      <c r="F1704" s="229">
        <f t="shared" si="424"/>
        <v>104.10055422227593</v>
      </c>
      <c r="G1704" s="218"/>
      <c r="H1704" s="218"/>
    </row>
    <row r="1705" spans="1:8" s="178" customFormat="1" x14ac:dyDescent="0.2">
      <c r="A1705" s="190"/>
      <c r="B1705" s="222"/>
      <c r="C1705" s="231"/>
      <c r="D1705" s="231"/>
      <c r="E1705" s="231"/>
      <c r="F1705" s="232"/>
      <c r="G1705" s="218"/>
      <c r="H1705" s="218"/>
    </row>
    <row r="1706" spans="1:8" s="178" customFormat="1" x14ac:dyDescent="0.2">
      <c r="A1706" s="205"/>
      <c r="B1706" s="202"/>
      <c r="C1706" s="231"/>
      <c r="D1706" s="231"/>
      <c r="E1706" s="231"/>
      <c r="F1706" s="232"/>
      <c r="G1706" s="218"/>
      <c r="H1706" s="218"/>
    </row>
    <row r="1707" spans="1:8" s="178" customFormat="1" x14ac:dyDescent="0.2">
      <c r="A1707" s="209" t="s">
        <v>388</v>
      </c>
      <c r="B1707" s="222"/>
      <c r="C1707" s="231"/>
      <c r="D1707" s="231"/>
      <c r="E1707" s="231"/>
      <c r="F1707" s="232"/>
      <c r="G1707" s="218"/>
      <c r="H1707" s="218"/>
    </row>
    <row r="1708" spans="1:8" s="178" customFormat="1" x14ac:dyDescent="0.2">
      <c r="A1708" s="209" t="s">
        <v>377</v>
      </c>
      <c r="B1708" s="222"/>
      <c r="C1708" s="231"/>
      <c r="D1708" s="231"/>
      <c r="E1708" s="231"/>
      <c r="F1708" s="232"/>
      <c r="G1708" s="218"/>
      <c r="H1708" s="218"/>
    </row>
    <row r="1709" spans="1:8" s="178" customFormat="1" x14ac:dyDescent="0.2">
      <c r="A1709" s="209" t="s">
        <v>367</v>
      </c>
      <c r="B1709" s="222"/>
      <c r="C1709" s="231"/>
      <c r="D1709" s="231"/>
      <c r="E1709" s="231"/>
      <c r="F1709" s="232"/>
      <c r="G1709" s="218"/>
      <c r="H1709" s="218"/>
    </row>
    <row r="1710" spans="1:8" s="178" customFormat="1" x14ac:dyDescent="0.2">
      <c r="A1710" s="209" t="s">
        <v>293</v>
      </c>
      <c r="B1710" s="222"/>
      <c r="C1710" s="231"/>
      <c r="D1710" s="231"/>
      <c r="E1710" s="231"/>
      <c r="F1710" s="232"/>
      <c r="G1710" s="218"/>
      <c r="H1710" s="218"/>
    </row>
    <row r="1711" spans="1:8" s="178" customFormat="1" x14ac:dyDescent="0.2">
      <c r="A1711" s="209"/>
      <c r="B1711" s="211"/>
      <c r="C1711" s="212"/>
      <c r="D1711" s="212"/>
      <c r="E1711" s="212"/>
      <c r="F1711" s="213"/>
      <c r="G1711" s="218"/>
      <c r="H1711" s="218"/>
    </row>
    <row r="1712" spans="1:8" s="178" customFormat="1" x14ac:dyDescent="0.2">
      <c r="A1712" s="224">
        <v>410000</v>
      </c>
      <c r="B1712" s="215" t="s">
        <v>44</v>
      </c>
      <c r="C1712" s="233">
        <f>C1713+C1718</f>
        <v>615400</v>
      </c>
      <c r="D1712" s="233">
        <f t="shared" ref="D1712" si="428">D1713+D1718</f>
        <v>618000.00000000023</v>
      </c>
      <c r="E1712" s="233">
        <f t="shared" ref="E1712" si="429">E1713+E1718</f>
        <v>0</v>
      </c>
      <c r="F1712" s="217">
        <f t="shared" ref="F1712:F1734" si="430">D1712/C1712*100</f>
        <v>100.42248943776409</v>
      </c>
      <c r="G1712" s="218"/>
      <c r="H1712" s="218"/>
    </row>
    <row r="1713" spans="1:8" s="178" customFormat="1" x14ac:dyDescent="0.2">
      <c r="A1713" s="224">
        <v>411000</v>
      </c>
      <c r="B1713" s="215" t="s">
        <v>45</v>
      </c>
      <c r="C1713" s="233">
        <f>SUM(C1714:C1717)</f>
        <v>502700</v>
      </c>
      <c r="D1713" s="233">
        <f t="shared" ref="D1713" si="431">SUM(D1714:D1717)</f>
        <v>479400.00000000029</v>
      </c>
      <c r="E1713" s="233">
        <f t="shared" ref="E1713" si="432">SUM(E1714:E1717)</f>
        <v>0</v>
      </c>
      <c r="F1713" s="217">
        <f t="shared" si="430"/>
        <v>95.365028844241152</v>
      </c>
      <c r="G1713" s="218"/>
      <c r="H1713" s="218"/>
    </row>
    <row r="1714" spans="1:8" s="178" customFormat="1" x14ac:dyDescent="0.2">
      <c r="A1714" s="209">
        <v>411100</v>
      </c>
      <c r="B1714" s="210" t="s">
        <v>46</v>
      </c>
      <c r="C1714" s="231">
        <f>466800+2800</f>
        <v>469600</v>
      </c>
      <c r="D1714" s="220">
        <v>440000.00000000029</v>
      </c>
      <c r="E1714" s="220">
        <v>0</v>
      </c>
      <c r="F1714" s="221">
        <f t="shared" si="430"/>
        <v>93.696763202725791</v>
      </c>
      <c r="G1714" s="218"/>
      <c r="H1714" s="218"/>
    </row>
    <row r="1715" spans="1:8" s="178" customFormat="1" ht="46.5" x14ac:dyDescent="0.2">
      <c r="A1715" s="209">
        <v>411200</v>
      </c>
      <c r="B1715" s="210" t="s">
        <v>47</v>
      </c>
      <c r="C1715" s="231">
        <v>14400</v>
      </c>
      <c r="D1715" s="220">
        <v>15500</v>
      </c>
      <c r="E1715" s="220">
        <v>0</v>
      </c>
      <c r="F1715" s="221">
        <f t="shared" si="430"/>
        <v>107.63888888888889</v>
      </c>
      <c r="G1715" s="218"/>
      <c r="H1715" s="218"/>
    </row>
    <row r="1716" spans="1:8" s="178" customFormat="1" ht="46.5" x14ac:dyDescent="0.2">
      <c r="A1716" s="209">
        <v>411300</v>
      </c>
      <c r="B1716" s="210" t="s">
        <v>48</v>
      </c>
      <c r="C1716" s="231">
        <v>8700</v>
      </c>
      <c r="D1716" s="220">
        <v>14200</v>
      </c>
      <c r="E1716" s="220">
        <v>0</v>
      </c>
      <c r="F1716" s="221">
        <f t="shared" si="430"/>
        <v>163.2183908045977</v>
      </c>
      <c r="G1716" s="218"/>
      <c r="H1716" s="218"/>
    </row>
    <row r="1717" spans="1:8" s="178" customFormat="1" x14ac:dyDescent="0.2">
      <c r="A1717" s="209">
        <v>411400</v>
      </c>
      <c r="B1717" s="210" t="s">
        <v>49</v>
      </c>
      <c r="C1717" s="231">
        <v>10000</v>
      </c>
      <c r="D1717" s="220">
        <v>9699.9999999999982</v>
      </c>
      <c r="E1717" s="220">
        <v>0</v>
      </c>
      <c r="F1717" s="221">
        <f t="shared" si="430"/>
        <v>96.999999999999986</v>
      </c>
      <c r="G1717" s="218"/>
      <c r="H1717" s="218"/>
    </row>
    <row r="1718" spans="1:8" s="178" customFormat="1" x14ac:dyDescent="0.2">
      <c r="A1718" s="224">
        <v>412000</v>
      </c>
      <c r="B1718" s="222" t="s">
        <v>50</v>
      </c>
      <c r="C1718" s="233">
        <f>SUM(C1719:C1729)</f>
        <v>112700</v>
      </c>
      <c r="D1718" s="233">
        <f>SUM(D1719:D1729)</f>
        <v>138600</v>
      </c>
      <c r="E1718" s="233">
        <f>SUM(E1719:E1729)</f>
        <v>0</v>
      </c>
      <c r="F1718" s="217">
        <f t="shared" si="430"/>
        <v>122.98136645962734</v>
      </c>
      <c r="G1718" s="218"/>
      <c r="H1718" s="218"/>
    </row>
    <row r="1719" spans="1:8" s="178" customFormat="1" x14ac:dyDescent="0.2">
      <c r="A1719" s="209">
        <v>412100</v>
      </c>
      <c r="B1719" s="210" t="s">
        <v>51</v>
      </c>
      <c r="C1719" s="231">
        <v>1000</v>
      </c>
      <c r="D1719" s="220">
        <v>1000</v>
      </c>
      <c r="E1719" s="220">
        <v>0</v>
      </c>
      <c r="F1719" s="221">
        <f t="shared" si="430"/>
        <v>100</v>
      </c>
      <c r="G1719" s="218"/>
      <c r="H1719" s="218"/>
    </row>
    <row r="1720" spans="1:8" s="178" customFormat="1" ht="46.5" x14ac:dyDescent="0.2">
      <c r="A1720" s="209">
        <v>412200</v>
      </c>
      <c r="B1720" s="210" t="s">
        <v>52</v>
      </c>
      <c r="C1720" s="231">
        <v>34000</v>
      </c>
      <c r="D1720" s="220">
        <v>34000</v>
      </c>
      <c r="E1720" s="220">
        <v>0</v>
      </c>
      <c r="F1720" s="221">
        <f t="shared" si="430"/>
        <v>100</v>
      </c>
      <c r="G1720" s="218"/>
      <c r="H1720" s="218"/>
    </row>
    <row r="1721" spans="1:8" s="178" customFormat="1" x14ac:dyDescent="0.2">
      <c r="A1721" s="209">
        <v>412300</v>
      </c>
      <c r="B1721" s="210" t="s">
        <v>53</v>
      </c>
      <c r="C1721" s="231">
        <v>6000</v>
      </c>
      <c r="D1721" s="220">
        <v>6000</v>
      </c>
      <c r="E1721" s="220">
        <v>0</v>
      </c>
      <c r="F1721" s="221">
        <f t="shared" si="430"/>
        <v>100</v>
      </c>
      <c r="G1721" s="218"/>
      <c r="H1721" s="218"/>
    </row>
    <row r="1722" spans="1:8" s="178" customFormat="1" x14ac:dyDescent="0.2">
      <c r="A1722" s="209">
        <v>412500</v>
      </c>
      <c r="B1722" s="210" t="s">
        <v>57</v>
      </c>
      <c r="C1722" s="231">
        <v>5000</v>
      </c>
      <c r="D1722" s="220">
        <v>6000</v>
      </c>
      <c r="E1722" s="220">
        <v>0</v>
      </c>
      <c r="F1722" s="221">
        <f t="shared" si="430"/>
        <v>120</v>
      </c>
      <c r="G1722" s="218"/>
      <c r="H1722" s="218"/>
    </row>
    <row r="1723" spans="1:8" s="178" customFormat="1" x14ac:dyDescent="0.2">
      <c r="A1723" s="209">
        <v>412600</v>
      </c>
      <c r="B1723" s="210" t="s">
        <v>58</v>
      </c>
      <c r="C1723" s="231">
        <v>8500</v>
      </c>
      <c r="D1723" s="220">
        <v>10500</v>
      </c>
      <c r="E1723" s="220">
        <v>0</v>
      </c>
      <c r="F1723" s="221">
        <f t="shared" si="430"/>
        <v>123.52941176470588</v>
      </c>
      <c r="G1723" s="218"/>
      <c r="H1723" s="218"/>
    </row>
    <row r="1724" spans="1:8" s="178" customFormat="1" x14ac:dyDescent="0.2">
      <c r="A1724" s="209">
        <v>412700</v>
      </c>
      <c r="B1724" s="210" t="s">
        <v>60</v>
      </c>
      <c r="C1724" s="231">
        <v>11000</v>
      </c>
      <c r="D1724" s="220">
        <v>27900</v>
      </c>
      <c r="E1724" s="220">
        <v>0</v>
      </c>
      <c r="F1724" s="221">
        <f t="shared" si="430"/>
        <v>253.63636363636363</v>
      </c>
      <c r="G1724" s="218"/>
      <c r="H1724" s="218"/>
    </row>
    <row r="1725" spans="1:8" s="178" customFormat="1" x14ac:dyDescent="0.2">
      <c r="A1725" s="209">
        <v>412900</v>
      </c>
      <c r="B1725" s="223" t="s">
        <v>74</v>
      </c>
      <c r="C1725" s="231">
        <v>500</v>
      </c>
      <c r="D1725" s="220">
        <v>500</v>
      </c>
      <c r="E1725" s="220">
        <v>0</v>
      </c>
      <c r="F1725" s="221">
        <f t="shared" si="430"/>
        <v>100</v>
      </c>
      <c r="G1725" s="218"/>
      <c r="H1725" s="218"/>
    </row>
    <row r="1726" spans="1:8" s="178" customFormat="1" x14ac:dyDescent="0.2">
      <c r="A1726" s="209">
        <v>412900</v>
      </c>
      <c r="B1726" s="223" t="s">
        <v>75</v>
      </c>
      <c r="C1726" s="231">
        <v>43000</v>
      </c>
      <c r="D1726" s="220">
        <v>49000</v>
      </c>
      <c r="E1726" s="220">
        <v>0</v>
      </c>
      <c r="F1726" s="221">
        <f t="shared" si="430"/>
        <v>113.95348837209302</v>
      </c>
      <c r="G1726" s="218"/>
      <c r="H1726" s="218"/>
    </row>
    <row r="1727" spans="1:8" s="178" customFormat="1" x14ac:dyDescent="0.2">
      <c r="A1727" s="209">
        <v>412900</v>
      </c>
      <c r="B1727" s="223" t="s">
        <v>76</v>
      </c>
      <c r="C1727" s="231">
        <v>1000</v>
      </c>
      <c r="D1727" s="220">
        <v>1000</v>
      </c>
      <c r="E1727" s="220">
        <v>0</v>
      </c>
      <c r="F1727" s="221">
        <f t="shared" si="430"/>
        <v>100</v>
      </c>
      <c r="G1727" s="218"/>
      <c r="H1727" s="218"/>
    </row>
    <row r="1728" spans="1:8" s="178" customFormat="1" ht="46.5" x14ac:dyDescent="0.2">
      <c r="A1728" s="209">
        <v>412900</v>
      </c>
      <c r="B1728" s="223" t="s">
        <v>77</v>
      </c>
      <c r="C1728" s="231">
        <v>1700</v>
      </c>
      <c r="D1728" s="220">
        <v>1700</v>
      </c>
      <c r="E1728" s="220">
        <v>0</v>
      </c>
      <c r="F1728" s="221">
        <f t="shared" si="430"/>
        <v>100</v>
      </c>
      <c r="G1728" s="218"/>
      <c r="H1728" s="218"/>
    </row>
    <row r="1729" spans="1:8" s="178" customFormat="1" x14ac:dyDescent="0.2">
      <c r="A1729" s="209">
        <v>412900</v>
      </c>
      <c r="B1729" s="223" t="s">
        <v>78</v>
      </c>
      <c r="C1729" s="231">
        <v>1000</v>
      </c>
      <c r="D1729" s="220">
        <v>1000</v>
      </c>
      <c r="E1729" s="220">
        <v>0</v>
      </c>
      <c r="F1729" s="221">
        <f t="shared" si="430"/>
        <v>100</v>
      </c>
      <c r="G1729" s="218"/>
      <c r="H1729" s="218"/>
    </row>
    <row r="1730" spans="1:8" s="234" customFormat="1" x14ac:dyDescent="0.2">
      <c r="A1730" s="224">
        <v>510000</v>
      </c>
      <c r="B1730" s="222" t="s">
        <v>245</v>
      </c>
      <c r="C1730" s="233">
        <f>C1731+C1733</f>
        <v>4000</v>
      </c>
      <c r="D1730" s="233">
        <f>D1731+D1733</f>
        <v>9000</v>
      </c>
      <c r="E1730" s="233">
        <f>E1731+E1733</f>
        <v>0</v>
      </c>
      <c r="F1730" s="217">
        <f t="shared" si="430"/>
        <v>225</v>
      </c>
      <c r="G1730" s="218"/>
      <c r="H1730" s="218"/>
    </row>
    <row r="1731" spans="1:8" s="234" customFormat="1" x14ac:dyDescent="0.2">
      <c r="A1731" s="224">
        <v>511000</v>
      </c>
      <c r="B1731" s="222" t="s">
        <v>246</v>
      </c>
      <c r="C1731" s="233">
        <f>C1732+0</f>
        <v>3000</v>
      </c>
      <c r="D1731" s="233">
        <f>D1732+0</f>
        <v>8000</v>
      </c>
      <c r="E1731" s="233">
        <f>E1732+0</f>
        <v>0</v>
      </c>
      <c r="F1731" s="217">
        <f t="shared" si="430"/>
        <v>266.66666666666663</v>
      </c>
      <c r="G1731" s="218"/>
      <c r="H1731" s="218"/>
    </row>
    <row r="1732" spans="1:8" s="178" customFormat="1" x14ac:dyDescent="0.2">
      <c r="A1732" s="209">
        <v>511300</v>
      </c>
      <c r="B1732" s="210" t="s">
        <v>249</v>
      </c>
      <c r="C1732" s="231">
        <v>3000</v>
      </c>
      <c r="D1732" s="220">
        <v>8000</v>
      </c>
      <c r="E1732" s="220">
        <v>0</v>
      </c>
      <c r="F1732" s="221">
        <f t="shared" si="430"/>
        <v>266.66666666666663</v>
      </c>
      <c r="G1732" s="218"/>
      <c r="H1732" s="218"/>
    </row>
    <row r="1733" spans="1:8" s="234" customFormat="1" x14ac:dyDescent="0.2">
      <c r="A1733" s="224">
        <v>516000</v>
      </c>
      <c r="B1733" s="222" t="s">
        <v>257</v>
      </c>
      <c r="C1733" s="233">
        <f>C1734</f>
        <v>1000</v>
      </c>
      <c r="D1733" s="233">
        <f t="shared" ref="D1733" si="433">D1734</f>
        <v>1000</v>
      </c>
      <c r="E1733" s="233">
        <f>E1734</f>
        <v>0</v>
      </c>
      <c r="F1733" s="217">
        <f t="shared" si="430"/>
        <v>100</v>
      </c>
      <c r="G1733" s="218"/>
      <c r="H1733" s="218"/>
    </row>
    <row r="1734" spans="1:8" s="178" customFormat="1" x14ac:dyDescent="0.2">
      <c r="A1734" s="209">
        <v>516100</v>
      </c>
      <c r="B1734" s="210" t="s">
        <v>257</v>
      </c>
      <c r="C1734" s="231">
        <v>1000</v>
      </c>
      <c r="D1734" s="220">
        <v>1000</v>
      </c>
      <c r="E1734" s="220">
        <v>0</v>
      </c>
      <c r="F1734" s="221">
        <f t="shared" si="430"/>
        <v>100</v>
      </c>
      <c r="G1734" s="218"/>
      <c r="H1734" s="218"/>
    </row>
    <row r="1735" spans="1:8" s="234" customFormat="1" x14ac:dyDescent="0.2">
      <c r="A1735" s="224">
        <v>630000</v>
      </c>
      <c r="B1735" s="222" t="s">
        <v>277</v>
      </c>
      <c r="C1735" s="233">
        <f>0+C1736</f>
        <v>0</v>
      </c>
      <c r="D1735" s="233">
        <f>0+D1736</f>
        <v>1700</v>
      </c>
      <c r="E1735" s="233">
        <f>0+E1736</f>
        <v>0</v>
      </c>
      <c r="F1735" s="217">
        <v>0</v>
      </c>
      <c r="G1735" s="218"/>
      <c r="H1735" s="218"/>
    </row>
    <row r="1736" spans="1:8" s="234" customFormat="1" x14ac:dyDescent="0.2">
      <c r="A1736" s="224">
        <v>638000</v>
      </c>
      <c r="B1736" s="222" t="s">
        <v>284</v>
      </c>
      <c r="C1736" s="233">
        <f>C1737</f>
        <v>0</v>
      </c>
      <c r="D1736" s="233">
        <f t="shared" ref="D1736" si="434">D1737</f>
        <v>1700</v>
      </c>
      <c r="E1736" s="233">
        <f>E1737</f>
        <v>0</v>
      </c>
      <c r="F1736" s="217">
        <v>0</v>
      </c>
      <c r="G1736" s="218"/>
      <c r="H1736" s="218"/>
    </row>
    <row r="1737" spans="1:8" s="178" customFormat="1" x14ac:dyDescent="0.2">
      <c r="A1737" s="209">
        <v>638100</v>
      </c>
      <c r="B1737" s="210" t="s">
        <v>285</v>
      </c>
      <c r="C1737" s="231">
        <v>0</v>
      </c>
      <c r="D1737" s="220">
        <v>1700</v>
      </c>
      <c r="E1737" s="220">
        <v>0</v>
      </c>
      <c r="F1737" s="217">
        <v>0</v>
      </c>
      <c r="G1737" s="218"/>
      <c r="H1737" s="218"/>
    </row>
    <row r="1738" spans="1:8" s="178" customFormat="1" x14ac:dyDescent="0.2">
      <c r="A1738" s="241"/>
      <c r="B1738" s="227" t="s">
        <v>294</v>
      </c>
      <c r="C1738" s="238">
        <f>C1712+C1730+C1735</f>
        <v>619400</v>
      </c>
      <c r="D1738" s="238">
        <f>D1712+D1730+D1735</f>
        <v>628700.00000000023</v>
      </c>
      <c r="E1738" s="238">
        <f>E1712+E1730+E1735</f>
        <v>0</v>
      </c>
      <c r="F1738" s="229">
        <f>D1738/C1738*100</f>
        <v>101.50145301905073</v>
      </c>
      <c r="G1738" s="218"/>
      <c r="H1738" s="218"/>
    </row>
    <row r="1739" spans="1:8" s="178" customFormat="1" x14ac:dyDescent="0.2">
      <c r="A1739" s="242"/>
      <c r="B1739" s="202"/>
      <c r="C1739" s="212"/>
      <c r="D1739" s="212"/>
      <c r="E1739" s="212"/>
      <c r="F1739" s="213"/>
      <c r="G1739" s="218"/>
      <c r="H1739" s="218"/>
    </row>
    <row r="1740" spans="1:8" s="178" customFormat="1" x14ac:dyDescent="0.2">
      <c r="A1740" s="205"/>
      <c r="B1740" s="202"/>
      <c r="C1740" s="231"/>
      <c r="D1740" s="231"/>
      <c r="E1740" s="231"/>
      <c r="F1740" s="232"/>
      <c r="G1740" s="218"/>
      <c r="H1740" s="218"/>
    </row>
    <row r="1741" spans="1:8" s="178" customFormat="1" x14ac:dyDescent="0.2">
      <c r="A1741" s="209" t="s">
        <v>389</v>
      </c>
      <c r="B1741" s="210"/>
      <c r="C1741" s="231"/>
      <c r="D1741" s="231"/>
      <c r="E1741" s="231"/>
      <c r="F1741" s="232"/>
      <c r="G1741" s="218"/>
      <c r="H1741" s="218"/>
    </row>
    <row r="1742" spans="1:8" s="178" customFormat="1" x14ac:dyDescent="0.2">
      <c r="A1742" s="209" t="s">
        <v>377</v>
      </c>
      <c r="B1742" s="210"/>
      <c r="C1742" s="231"/>
      <c r="D1742" s="231" t="s">
        <v>289</v>
      </c>
      <c r="E1742" s="231" t="s">
        <v>289</v>
      </c>
      <c r="F1742" s="232"/>
      <c r="G1742" s="218"/>
      <c r="H1742" s="218"/>
    </row>
    <row r="1743" spans="1:8" s="178" customFormat="1" x14ac:dyDescent="0.2">
      <c r="A1743" s="209" t="s">
        <v>390</v>
      </c>
      <c r="B1743" s="222"/>
      <c r="C1743" s="231"/>
      <c r="D1743" s="231"/>
      <c r="E1743" s="231"/>
      <c r="F1743" s="232"/>
      <c r="G1743" s="218"/>
      <c r="H1743" s="218"/>
    </row>
    <row r="1744" spans="1:8" s="178" customFormat="1" x14ac:dyDescent="0.2">
      <c r="A1744" s="209" t="s">
        <v>293</v>
      </c>
      <c r="B1744" s="222"/>
      <c r="C1744" s="231"/>
      <c r="D1744" s="231"/>
      <c r="E1744" s="231"/>
      <c r="F1744" s="232"/>
      <c r="G1744" s="218"/>
      <c r="H1744" s="218"/>
    </row>
    <row r="1745" spans="1:8" s="178" customFormat="1" x14ac:dyDescent="0.2">
      <c r="A1745" s="209"/>
      <c r="B1745" s="211"/>
      <c r="C1745" s="212"/>
      <c r="D1745" s="212"/>
      <c r="E1745" s="212"/>
      <c r="F1745" s="213"/>
      <c r="G1745" s="218"/>
      <c r="H1745" s="218"/>
    </row>
    <row r="1746" spans="1:8" s="178" customFormat="1" x14ac:dyDescent="0.2">
      <c r="A1746" s="224">
        <v>410000</v>
      </c>
      <c r="B1746" s="215" t="s">
        <v>44</v>
      </c>
      <c r="C1746" s="233">
        <f>C1747+C1752</f>
        <v>8203800</v>
      </c>
      <c r="D1746" s="233">
        <f t="shared" ref="D1746" si="435">D1747+D1752</f>
        <v>8318800</v>
      </c>
      <c r="E1746" s="233">
        <f>E1747+E1752</f>
        <v>0</v>
      </c>
      <c r="F1746" s="217">
        <f t="shared" ref="F1746:F1770" si="436">D1746/C1746*100</f>
        <v>101.40178941466149</v>
      </c>
      <c r="G1746" s="218"/>
      <c r="H1746" s="218"/>
    </row>
    <row r="1747" spans="1:8" s="178" customFormat="1" x14ac:dyDescent="0.2">
      <c r="A1747" s="224">
        <v>411000</v>
      </c>
      <c r="B1747" s="215" t="s">
        <v>45</v>
      </c>
      <c r="C1747" s="233">
        <f>SUM(C1748:C1751)</f>
        <v>7810000</v>
      </c>
      <c r="D1747" s="233">
        <f t="shared" ref="D1747" si="437">SUM(D1748:D1751)</f>
        <v>7924000</v>
      </c>
      <c r="E1747" s="233">
        <f>SUM(E1748:E1751)</f>
        <v>0</v>
      </c>
      <c r="F1747" s="217">
        <f t="shared" si="436"/>
        <v>101.45966709346992</v>
      </c>
      <c r="G1747" s="218"/>
      <c r="H1747" s="218"/>
    </row>
    <row r="1748" spans="1:8" s="178" customFormat="1" x14ac:dyDescent="0.2">
      <c r="A1748" s="209">
        <v>411100</v>
      </c>
      <c r="B1748" s="210" t="s">
        <v>46</v>
      </c>
      <c r="C1748" s="231">
        <v>7250000</v>
      </c>
      <c r="D1748" s="220">
        <v>7195000</v>
      </c>
      <c r="E1748" s="220">
        <v>0</v>
      </c>
      <c r="F1748" s="221">
        <f t="shared" si="436"/>
        <v>99.241379310344826</v>
      </c>
      <c r="G1748" s="218"/>
      <c r="H1748" s="218"/>
    </row>
    <row r="1749" spans="1:8" s="178" customFormat="1" ht="46.5" x14ac:dyDescent="0.2">
      <c r="A1749" s="209">
        <v>411200</v>
      </c>
      <c r="B1749" s="210" t="s">
        <v>47</v>
      </c>
      <c r="C1749" s="231">
        <v>305000</v>
      </c>
      <c r="D1749" s="220">
        <v>455000.00000000006</v>
      </c>
      <c r="E1749" s="220">
        <v>0</v>
      </c>
      <c r="F1749" s="221">
        <f t="shared" si="436"/>
        <v>149.18032786885246</v>
      </c>
      <c r="G1749" s="218"/>
      <c r="H1749" s="218"/>
    </row>
    <row r="1750" spans="1:8" s="178" customFormat="1" ht="46.5" x14ac:dyDescent="0.2">
      <c r="A1750" s="209">
        <v>411300</v>
      </c>
      <c r="B1750" s="210" t="s">
        <v>48</v>
      </c>
      <c r="C1750" s="231">
        <v>130000</v>
      </c>
      <c r="D1750" s="220">
        <v>144000</v>
      </c>
      <c r="E1750" s="220">
        <v>0</v>
      </c>
      <c r="F1750" s="221">
        <f t="shared" si="436"/>
        <v>110.76923076923077</v>
      </c>
      <c r="G1750" s="218"/>
      <c r="H1750" s="218"/>
    </row>
    <row r="1751" spans="1:8" s="178" customFormat="1" x14ac:dyDescent="0.2">
      <c r="A1751" s="209">
        <v>411400</v>
      </c>
      <c r="B1751" s="210" t="s">
        <v>49</v>
      </c>
      <c r="C1751" s="231">
        <v>125000</v>
      </c>
      <c r="D1751" s="220">
        <v>129999.99999999994</v>
      </c>
      <c r="E1751" s="220">
        <v>0</v>
      </c>
      <c r="F1751" s="221">
        <f t="shared" si="436"/>
        <v>103.99999999999996</v>
      </c>
      <c r="G1751" s="218"/>
      <c r="H1751" s="218"/>
    </row>
    <row r="1752" spans="1:8" s="178" customFormat="1" x14ac:dyDescent="0.2">
      <c r="A1752" s="224">
        <v>412000</v>
      </c>
      <c r="B1752" s="222" t="s">
        <v>50</v>
      </c>
      <c r="C1752" s="233">
        <f>SUM(C1753:C1761)</f>
        <v>393800</v>
      </c>
      <c r="D1752" s="233">
        <f>SUM(D1753:D1761)</f>
        <v>394800.00000000006</v>
      </c>
      <c r="E1752" s="233">
        <f>SUM(E1753:E1761)</f>
        <v>0</v>
      </c>
      <c r="F1752" s="217">
        <f t="shared" si="436"/>
        <v>100.25393600812598</v>
      </c>
      <c r="G1752" s="218"/>
      <c r="H1752" s="218"/>
    </row>
    <row r="1753" spans="1:8" s="178" customFormat="1" x14ac:dyDescent="0.2">
      <c r="A1753" s="209">
        <v>412100</v>
      </c>
      <c r="B1753" s="210" t="s">
        <v>51</v>
      </c>
      <c r="C1753" s="231">
        <v>6000</v>
      </c>
      <c r="D1753" s="220">
        <v>6000</v>
      </c>
      <c r="E1753" s="220">
        <v>0</v>
      </c>
      <c r="F1753" s="221">
        <f t="shared" si="436"/>
        <v>100</v>
      </c>
      <c r="G1753" s="218"/>
      <c r="H1753" s="218"/>
    </row>
    <row r="1754" spans="1:8" s="178" customFormat="1" ht="46.5" x14ac:dyDescent="0.2">
      <c r="A1754" s="209">
        <v>412200</v>
      </c>
      <c r="B1754" s="210" t="s">
        <v>52</v>
      </c>
      <c r="C1754" s="231">
        <v>30000</v>
      </c>
      <c r="D1754" s="220">
        <v>30000</v>
      </c>
      <c r="E1754" s="220">
        <v>0</v>
      </c>
      <c r="F1754" s="221">
        <f t="shared" si="436"/>
        <v>100</v>
      </c>
      <c r="G1754" s="218"/>
      <c r="H1754" s="218"/>
    </row>
    <row r="1755" spans="1:8" s="178" customFormat="1" x14ac:dyDescent="0.2">
      <c r="A1755" s="209">
        <v>412300</v>
      </c>
      <c r="B1755" s="210" t="s">
        <v>53</v>
      </c>
      <c r="C1755" s="231">
        <v>28000</v>
      </c>
      <c r="D1755" s="220">
        <v>28000</v>
      </c>
      <c r="E1755" s="220">
        <v>0</v>
      </c>
      <c r="F1755" s="221">
        <f t="shared" si="436"/>
        <v>100</v>
      </c>
      <c r="G1755" s="218"/>
      <c r="H1755" s="218"/>
    </row>
    <row r="1756" spans="1:8" s="178" customFormat="1" x14ac:dyDescent="0.2">
      <c r="A1756" s="209">
        <v>412500</v>
      </c>
      <c r="B1756" s="210" t="s">
        <v>57</v>
      </c>
      <c r="C1756" s="231">
        <v>75000</v>
      </c>
      <c r="D1756" s="220">
        <v>75000</v>
      </c>
      <c r="E1756" s="220">
        <v>0</v>
      </c>
      <c r="F1756" s="221">
        <f t="shared" si="436"/>
        <v>100</v>
      </c>
      <c r="G1756" s="218"/>
      <c r="H1756" s="218"/>
    </row>
    <row r="1757" spans="1:8" s="178" customFormat="1" x14ac:dyDescent="0.2">
      <c r="A1757" s="209">
        <v>412600</v>
      </c>
      <c r="B1757" s="210" t="s">
        <v>58</v>
      </c>
      <c r="C1757" s="231">
        <v>182000</v>
      </c>
      <c r="D1757" s="220">
        <v>182000.00000000006</v>
      </c>
      <c r="E1757" s="220">
        <v>0</v>
      </c>
      <c r="F1757" s="221">
        <f t="shared" si="436"/>
        <v>100.00000000000003</v>
      </c>
      <c r="G1757" s="218"/>
      <c r="H1757" s="218"/>
    </row>
    <row r="1758" spans="1:8" s="178" customFormat="1" x14ac:dyDescent="0.2">
      <c r="A1758" s="209">
        <v>412700</v>
      </c>
      <c r="B1758" s="210" t="s">
        <v>60</v>
      </c>
      <c r="C1758" s="231">
        <v>52000</v>
      </c>
      <c r="D1758" s="220">
        <v>52000</v>
      </c>
      <c r="E1758" s="220">
        <v>0</v>
      </c>
      <c r="F1758" s="221">
        <f t="shared" si="436"/>
        <v>100</v>
      </c>
      <c r="G1758" s="218"/>
      <c r="H1758" s="218"/>
    </row>
    <row r="1759" spans="1:8" s="178" customFormat="1" x14ac:dyDescent="0.2">
      <c r="A1759" s="209">
        <v>412900</v>
      </c>
      <c r="B1759" s="210" t="s">
        <v>76</v>
      </c>
      <c r="C1759" s="231">
        <v>800</v>
      </c>
      <c r="D1759" s="220">
        <v>800</v>
      </c>
      <c r="E1759" s="220">
        <v>0</v>
      </c>
      <c r="F1759" s="221">
        <f t="shared" si="436"/>
        <v>100</v>
      </c>
      <c r="G1759" s="218"/>
      <c r="H1759" s="218"/>
    </row>
    <row r="1760" spans="1:8" s="178" customFormat="1" ht="46.5" x14ac:dyDescent="0.2">
      <c r="A1760" s="209">
        <v>412900</v>
      </c>
      <c r="B1760" s="223" t="s">
        <v>77</v>
      </c>
      <c r="C1760" s="231">
        <v>12000</v>
      </c>
      <c r="D1760" s="220">
        <v>13000</v>
      </c>
      <c r="E1760" s="220">
        <v>0</v>
      </c>
      <c r="F1760" s="221">
        <f t="shared" si="436"/>
        <v>108.33333333333333</v>
      </c>
      <c r="G1760" s="218"/>
      <c r="H1760" s="218"/>
    </row>
    <row r="1761" spans="1:8" s="178" customFormat="1" x14ac:dyDescent="0.2">
      <c r="A1761" s="209">
        <v>412900</v>
      </c>
      <c r="B1761" s="210" t="s">
        <v>80</v>
      </c>
      <c r="C1761" s="231">
        <v>8000</v>
      </c>
      <c r="D1761" s="220">
        <v>8000</v>
      </c>
      <c r="E1761" s="220">
        <v>0</v>
      </c>
      <c r="F1761" s="221">
        <f t="shared" si="436"/>
        <v>100</v>
      </c>
      <c r="G1761" s="218"/>
      <c r="H1761" s="218"/>
    </row>
    <row r="1762" spans="1:8" s="178" customFormat="1" x14ac:dyDescent="0.2">
      <c r="A1762" s="224">
        <v>510000</v>
      </c>
      <c r="B1762" s="222" t="s">
        <v>245</v>
      </c>
      <c r="C1762" s="233">
        <f>C1763+C1765</f>
        <v>240000</v>
      </c>
      <c r="D1762" s="233">
        <f t="shared" ref="D1762" si="438">D1763+D1765</f>
        <v>240000</v>
      </c>
      <c r="E1762" s="233">
        <f>E1763+E1765</f>
        <v>0</v>
      </c>
      <c r="F1762" s="217">
        <f t="shared" si="436"/>
        <v>100</v>
      </c>
      <c r="G1762" s="218"/>
      <c r="H1762" s="218"/>
    </row>
    <row r="1763" spans="1:8" s="178" customFormat="1" x14ac:dyDescent="0.2">
      <c r="A1763" s="224">
        <v>511000</v>
      </c>
      <c r="B1763" s="222" t="s">
        <v>246</v>
      </c>
      <c r="C1763" s="233">
        <f>SUM(C1764:C1764)</f>
        <v>70000</v>
      </c>
      <c r="D1763" s="233">
        <f t="shared" ref="D1763" si="439">SUM(D1764:D1764)</f>
        <v>70000</v>
      </c>
      <c r="E1763" s="233">
        <f t="shared" ref="E1763" si="440">SUM(E1764:E1764)</f>
        <v>0</v>
      </c>
      <c r="F1763" s="217">
        <f t="shared" si="436"/>
        <v>100</v>
      </c>
      <c r="G1763" s="218"/>
      <c r="H1763" s="218"/>
    </row>
    <row r="1764" spans="1:8" s="178" customFormat="1" x14ac:dyDescent="0.2">
      <c r="A1764" s="209">
        <v>511300</v>
      </c>
      <c r="B1764" s="210" t="s">
        <v>249</v>
      </c>
      <c r="C1764" s="231">
        <v>70000</v>
      </c>
      <c r="D1764" s="220">
        <v>70000</v>
      </c>
      <c r="E1764" s="220">
        <v>0</v>
      </c>
      <c r="F1764" s="221">
        <f t="shared" si="436"/>
        <v>100</v>
      </c>
      <c r="G1764" s="218"/>
      <c r="H1764" s="218"/>
    </row>
    <row r="1765" spans="1:8" s="234" customFormat="1" x14ac:dyDescent="0.2">
      <c r="A1765" s="224">
        <v>516000</v>
      </c>
      <c r="B1765" s="222" t="s">
        <v>257</v>
      </c>
      <c r="C1765" s="233">
        <f>C1766</f>
        <v>170000</v>
      </c>
      <c r="D1765" s="233">
        <f t="shared" ref="D1765" si="441">D1766</f>
        <v>170000</v>
      </c>
      <c r="E1765" s="233">
        <f t="shared" ref="E1765" si="442">E1766</f>
        <v>0</v>
      </c>
      <c r="F1765" s="217">
        <f t="shared" si="436"/>
        <v>100</v>
      </c>
      <c r="G1765" s="218"/>
      <c r="H1765" s="218"/>
    </row>
    <row r="1766" spans="1:8" s="178" customFormat="1" x14ac:dyDescent="0.2">
      <c r="A1766" s="209">
        <v>516100</v>
      </c>
      <c r="B1766" s="210" t="s">
        <v>257</v>
      </c>
      <c r="C1766" s="231">
        <v>170000</v>
      </c>
      <c r="D1766" s="220">
        <v>170000</v>
      </c>
      <c r="E1766" s="220">
        <v>0</v>
      </c>
      <c r="F1766" s="221">
        <f t="shared" si="436"/>
        <v>100</v>
      </c>
      <c r="G1766" s="218"/>
      <c r="H1766" s="218"/>
    </row>
    <row r="1767" spans="1:8" s="234" customFormat="1" x14ac:dyDescent="0.2">
      <c r="A1767" s="224">
        <v>630000</v>
      </c>
      <c r="B1767" s="222" t="s">
        <v>277</v>
      </c>
      <c r="C1767" s="233">
        <f>0+C1768</f>
        <v>60000</v>
      </c>
      <c r="D1767" s="233">
        <f>0+D1768</f>
        <v>60000</v>
      </c>
      <c r="E1767" s="233">
        <f>0+E1768</f>
        <v>0</v>
      </c>
      <c r="F1767" s="217">
        <f t="shared" si="436"/>
        <v>100</v>
      </c>
      <c r="G1767" s="218"/>
      <c r="H1767" s="218"/>
    </row>
    <row r="1768" spans="1:8" s="234" customFormat="1" x14ac:dyDescent="0.2">
      <c r="A1768" s="224">
        <v>638000</v>
      </c>
      <c r="B1768" s="222" t="s">
        <v>284</v>
      </c>
      <c r="C1768" s="233">
        <f>C1769</f>
        <v>60000</v>
      </c>
      <c r="D1768" s="233">
        <f t="shared" ref="D1768" si="443">D1769</f>
        <v>60000</v>
      </c>
      <c r="E1768" s="233">
        <f t="shared" ref="E1768" si="444">E1769</f>
        <v>0</v>
      </c>
      <c r="F1768" s="217">
        <f t="shared" si="436"/>
        <v>100</v>
      </c>
      <c r="G1768" s="218"/>
      <c r="H1768" s="218"/>
    </row>
    <row r="1769" spans="1:8" s="178" customFormat="1" x14ac:dyDescent="0.2">
      <c r="A1769" s="209">
        <v>638100</v>
      </c>
      <c r="B1769" s="210" t="s">
        <v>285</v>
      </c>
      <c r="C1769" s="231">
        <v>60000</v>
      </c>
      <c r="D1769" s="220">
        <v>60000</v>
      </c>
      <c r="E1769" s="220">
        <v>0</v>
      </c>
      <c r="F1769" s="221">
        <f t="shared" si="436"/>
        <v>100</v>
      </c>
      <c r="G1769" s="218"/>
      <c r="H1769" s="218"/>
    </row>
    <row r="1770" spans="1:8" s="178" customFormat="1" x14ac:dyDescent="0.2">
      <c r="A1770" s="241"/>
      <c r="B1770" s="227" t="s">
        <v>294</v>
      </c>
      <c r="C1770" s="238">
        <f>C1746+C1762+C1767</f>
        <v>8503800</v>
      </c>
      <c r="D1770" s="238">
        <f>D1746+D1762+D1767</f>
        <v>8618800</v>
      </c>
      <c r="E1770" s="238">
        <f>E1746+E1762+E1767</f>
        <v>0</v>
      </c>
      <c r="F1770" s="229">
        <f t="shared" si="436"/>
        <v>101.35233660246008</v>
      </c>
      <c r="G1770" s="218"/>
      <c r="H1770" s="218"/>
    </row>
    <row r="1771" spans="1:8" s="178" customFormat="1" x14ac:dyDescent="0.2">
      <c r="A1771" s="242"/>
      <c r="B1771" s="202"/>
      <c r="C1771" s="212"/>
      <c r="D1771" s="212"/>
      <c r="E1771" s="212"/>
      <c r="F1771" s="213"/>
      <c r="G1771" s="218"/>
      <c r="H1771" s="218"/>
    </row>
    <row r="1772" spans="1:8" s="178" customFormat="1" x14ac:dyDescent="0.2">
      <c r="A1772" s="205"/>
      <c r="B1772" s="202"/>
      <c r="C1772" s="231"/>
      <c r="D1772" s="231"/>
      <c r="E1772" s="231"/>
      <c r="F1772" s="232"/>
      <c r="G1772" s="218"/>
      <c r="H1772" s="218"/>
    </row>
    <row r="1773" spans="1:8" s="178" customFormat="1" x14ac:dyDescent="0.2">
      <c r="A1773" s="209" t="s">
        <v>391</v>
      </c>
      <c r="B1773" s="222"/>
      <c r="C1773" s="231"/>
      <c r="D1773" s="231"/>
      <c r="E1773" s="231"/>
      <c r="F1773" s="232"/>
      <c r="G1773" s="218"/>
      <c r="H1773" s="218"/>
    </row>
    <row r="1774" spans="1:8" s="178" customFormat="1" x14ac:dyDescent="0.2">
      <c r="A1774" s="209" t="s">
        <v>377</v>
      </c>
      <c r="B1774" s="222"/>
      <c r="C1774" s="231"/>
      <c r="D1774" s="231"/>
      <c r="E1774" s="231"/>
      <c r="F1774" s="232"/>
      <c r="G1774" s="218"/>
      <c r="H1774" s="218"/>
    </row>
    <row r="1775" spans="1:8" s="178" customFormat="1" x14ac:dyDescent="0.2">
      <c r="A1775" s="209" t="s">
        <v>392</v>
      </c>
      <c r="B1775" s="222"/>
      <c r="C1775" s="231"/>
      <c r="D1775" s="231"/>
      <c r="E1775" s="231"/>
      <c r="F1775" s="232"/>
      <c r="G1775" s="218"/>
      <c r="H1775" s="218"/>
    </row>
    <row r="1776" spans="1:8" s="178" customFormat="1" x14ac:dyDescent="0.2">
      <c r="A1776" s="209" t="s">
        <v>293</v>
      </c>
      <c r="B1776" s="222"/>
      <c r="C1776" s="231"/>
      <c r="D1776" s="231"/>
      <c r="E1776" s="231"/>
      <c r="F1776" s="232"/>
      <c r="G1776" s="218"/>
      <c r="H1776" s="218"/>
    </row>
    <row r="1777" spans="1:8" s="178" customFormat="1" x14ac:dyDescent="0.2">
      <c r="A1777" s="209"/>
      <c r="B1777" s="211"/>
      <c r="C1777" s="212"/>
      <c r="D1777" s="212"/>
      <c r="E1777" s="212"/>
      <c r="F1777" s="213"/>
      <c r="G1777" s="218"/>
      <c r="H1777" s="218"/>
    </row>
    <row r="1778" spans="1:8" s="178" customFormat="1" x14ac:dyDescent="0.2">
      <c r="A1778" s="224">
        <v>410000</v>
      </c>
      <c r="B1778" s="215" t="s">
        <v>44</v>
      </c>
      <c r="C1778" s="233">
        <f t="shared" ref="C1778" si="445">C1779+C1784+C1796</f>
        <v>4985200</v>
      </c>
      <c r="D1778" s="233">
        <f t="shared" ref="D1778" si="446">D1779+D1784+D1796</f>
        <v>4976100.0000000028</v>
      </c>
      <c r="E1778" s="233">
        <f t="shared" ref="E1778" si="447">E1779+E1784+E1796</f>
        <v>0</v>
      </c>
      <c r="F1778" s="217">
        <f t="shared" ref="F1778:F1789" si="448">D1778/C1778*100</f>
        <v>99.817459680654792</v>
      </c>
      <c r="G1778" s="218"/>
      <c r="H1778" s="218"/>
    </row>
    <row r="1779" spans="1:8" s="178" customFormat="1" x14ac:dyDescent="0.2">
      <c r="A1779" s="224">
        <v>411000</v>
      </c>
      <c r="B1779" s="215" t="s">
        <v>45</v>
      </c>
      <c r="C1779" s="233">
        <f>SUM(C1780:C1783)</f>
        <v>4517200</v>
      </c>
      <c r="D1779" s="233">
        <f t="shared" ref="D1779" si="449">SUM(D1780:D1783)</f>
        <v>4508400.0000000028</v>
      </c>
      <c r="E1779" s="233">
        <f>SUM(E1780:E1783)</f>
        <v>0</v>
      </c>
      <c r="F1779" s="217">
        <f t="shared" si="448"/>
        <v>99.805189055166977</v>
      </c>
      <c r="G1779" s="218"/>
      <c r="H1779" s="218"/>
    </row>
    <row r="1780" spans="1:8" s="178" customFormat="1" x14ac:dyDescent="0.2">
      <c r="A1780" s="209">
        <v>411100</v>
      </c>
      <c r="B1780" s="210" t="s">
        <v>46</v>
      </c>
      <c r="C1780" s="231">
        <f>3880000+288200+3500</f>
        <v>4171700</v>
      </c>
      <c r="D1780" s="220">
        <v>4140000.0000000028</v>
      </c>
      <c r="E1780" s="220">
        <v>0</v>
      </c>
      <c r="F1780" s="221">
        <f t="shared" si="448"/>
        <v>99.240117937531522</v>
      </c>
      <c r="G1780" s="218"/>
      <c r="H1780" s="218"/>
    </row>
    <row r="1781" spans="1:8" s="178" customFormat="1" ht="46.5" x14ac:dyDescent="0.2">
      <c r="A1781" s="209">
        <v>411200</v>
      </c>
      <c r="B1781" s="210" t="s">
        <v>47</v>
      </c>
      <c r="C1781" s="231">
        <v>190000</v>
      </c>
      <c r="D1781" s="220">
        <v>211000</v>
      </c>
      <c r="E1781" s="220">
        <v>0</v>
      </c>
      <c r="F1781" s="221">
        <f t="shared" si="448"/>
        <v>111.05263157894736</v>
      </c>
      <c r="G1781" s="218"/>
      <c r="H1781" s="218"/>
    </row>
    <row r="1782" spans="1:8" s="178" customFormat="1" ht="46.5" x14ac:dyDescent="0.2">
      <c r="A1782" s="209">
        <v>411300</v>
      </c>
      <c r="B1782" s="210" t="s">
        <v>48</v>
      </c>
      <c r="C1782" s="231">
        <v>130000</v>
      </c>
      <c r="D1782" s="220">
        <v>112199.99999999997</v>
      </c>
      <c r="E1782" s="220">
        <v>0</v>
      </c>
      <c r="F1782" s="221">
        <f t="shared" si="448"/>
        <v>86.307692307692292</v>
      </c>
      <c r="G1782" s="218"/>
      <c r="H1782" s="218"/>
    </row>
    <row r="1783" spans="1:8" s="178" customFormat="1" x14ac:dyDescent="0.2">
      <c r="A1783" s="209">
        <v>411400</v>
      </c>
      <c r="B1783" s="210" t="s">
        <v>49</v>
      </c>
      <c r="C1783" s="231">
        <v>25500</v>
      </c>
      <c r="D1783" s="220">
        <v>45200</v>
      </c>
      <c r="E1783" s="220">
        <v>0</v>
      </c>
      <c r="F1783" s="221">
        <f t="shared" si="448"/>
        <v>177.25490196078431</v>
      </c>
      <c r="G1783" s="218"/>
      <c r="H1783" s="218"/>
    </row>
    <row r="1784" spans="1:8" s="178" customFormat="1" x14ac:dyDescent="0.2">
      <c r="A1784" s="224">
        <v>412000</v>
      </c>
      <c r="B1784" s="222" t="s">
        <v>50</v>
      </c>
      <c r="C1784" s="233">
        <f>SUM(C1785:C1795)</f>
        <v>468000</v>
      </c>
      <c r="D1784" s="233">
        <f t="shared" ref="D1784" si="450">SUM(D1785:D1795)</f>
        <v>467300</v>
      </c>
      <c r="E1784" s="233">
        <f>SUM(E1785:E1795)</f>
        <v>0</v>
      </c>
      <c r="F1784" s="217">
        <f t="shared" si="448"/>
        <v>99.850427350427353</v>
      </c>
      <c r="G1784" s="218"/>
      <c r="H1784" s="218"/>
    </row>
    <row r="1785" spans="1:8" s="178" customFormat="1" ht="46.5" x14ac:dyDescent="0.2">
      <c r="A1785" s="209">
        <v>412200</v>
      </c>
      <c r="B1785" s="210" t="s">
        <v>52</v>
      </c>
      <c r="C1785" s="231">
        <v>145000</v>
      </c>
      <c r="D1785" s="220">
        <v>144700</v>
      </c>
      <c r="E1785" s="220">
        <v>0</v>
      </c>
      <c r="F1785" s="221">
        <f t="shared" si="448"/>
        <v>99.793103448275872</v>
      </c>
      <c r="G1785" s="218"/>
      <c r="H1785" s="218"/>
    </row>
    <row r="1786" spans="1:8" s="178" customFormat="1" x14ac:dyDescent="0.2">
      <c r="A1786" s="209">
        <v>412300</v>
      </c>
      <c r="B1786" s="210" t="s">
        <v>53</v>
      </c>
      <c r="C1786" s="231">
        <v>29000</v>
      </c>
      <c r="D1786" s="220">
        <v>29000</v>
      </c>
      <c r="E1786" s="220">
        <v>0</v>
      </c>
      <c r="F1786" s="221">
        <f t="shared" si="448"/>
        <v>100</v>
      </c>
      <c r="G1786" s="218"/>
      <c r="H1786" s="218"/>
    </row>
    <row r="1787" spans="1:8" s="178" customFormat="1" x14ac:dyDescent="0.2">
      <c r="A1787" s="209">
        <v>412500</v>
      </c>
      <c r="B1787" s="210" t="s">
        <v>57</v>
      </c>
      <c r="C1787" s="231">
        <v>25000</v>
      </c>
      <c r="D1787" s="220">
        <v>25000</v>
      </c>
      <c r="E1787" s="220">
        <v>0</v>
      </c>
      <c r="F1787" s="221">
        <f t="shared" si="448"/>
        <v>100</v>
      </c>
      <c r="G1787" s="218"/>
      <c r="H1787" s="218"/>
    </row>
    <row r="1788" spans="1:8" s="178" customFormat="1" x14ac:dyDescent="0.2">
      <c r="A1788" s="209">
        <v>412600</v>
      </c>
      <c r="B1788" s="210" t="s">
        <v>58</v>
      </c>
      <c r="C1788" s="231">
        <v>21000</v>
      </c>
      <c r="D1788" s="220">
        <v>21000</v>
      </c>
      <c r="E1788" s="220">
        <v>0</v>
      </c>
      <c r="F1788" s="221">
        <f t="shared" si="448"/>
        <v>100</v>
      </c>
      <c r="G1788" s="218"/>
      <c r="H1788" s="218"/>
    </row>
    <row r="1789" spans="1:8" s="178" customFormat="1" x14ac:dyDescent="0.2">
      <c r="A1789" s="209">
        <v>412700</v>
      </c>
      <c r="B1789" s="210" t="s">
        <v>60</v>
      </c>
      <c r="C1789" s="231">
        <v>230000</v>
      </c>
      <c r="D1789" s="220">
        <v>230000</v>
      </c>
      <c r="E1789" s="220">
        <v>0</v>
      </c>
      <c r="F1789" s="221">
        <f t="shared" si="448"/>
        <v>100</v>
      </c>
      <c r="G1789" s="218"/>
      <c r="H1789" s="218"/>
    </row>
    <row r="1790" spans="1:8" s="178" customFormat="1" x14ac:dyDescent="0.2">
      <c r="A1790" s="209">
        <v>412900</v>
      </c>
      <c r="B1790" s="210" t="s">
        <v>74</v>
      </c>
      <c r="C1790" s="231">
        <v>0</v>
      </c>
      <c r="D1790" s="220">
        <v>2500</v>
      </c>
      <c r="E1790" s="220">
        <v>0</v>
      </c>
      <c r="F1790" s="217">
        <v>0</v>
      </c>
      <c r="G1790" s="218"/>
      <c r="H1790" s="218"/>
    </row>
    <row r="1791" spans="1:8" s="178" customFormat="1" x14ac:dyDescent="0.2">
      <c r="A1791" s="209">
        <v>412900</v>
      </c>
      <c r="B1791" s="210" t="s">
        <v>75</v>
      </c>
      <c r="C1791" s="231">
        <v>2000</v>
      </c>
      <c r="D1791" s="220">
        <v>0</v>
      </c>
      <c r="E1791" s="220">
        <v>0</v>
      </c>
      <c r="F1791" s="221">
        <f>D1791/C1791*100</f>
        <v>0</v>
      </c>
      <c r="G1791" s="218"/>
      <c r="H1791" s="218"/>
    </row>
    <row r="1792" spans="1:8" s="178" customFormat="1" x14ac:dyDescent="0.2">
      <c r="A1792" s="209">
        <v>412900</v>
      </c>
      <c r="B1792" s="210" t="s">
        <v>76</v>
      </c>
      <c r="C1792" s="231">
        <v>4000</v>
      </c>
      <c r="D1792" s="220">
        <v>4000</v>
      </c>
      <c r="E1792" s="220">
        <v>0</v>
      </c>
      <c r="F1792" s="221">
        <f>D1792/C1792*100</f>
        <v>100</v>
      </c>
      <c r="G1792" s="218"/>
      <c r="H1792" s="218"/>
    </row>
    <row r="1793" spans="1:8" s="178" customFormat="1" ht="46.5" x14ac:dyDescent="0.2">
      <c r="A1793" s="209">
        <v>412900</v>
      </c>
      <c r="B1793" s="210" t="s">
        <v>77</v>
      </c>
      <c r="C1793" s="231">
        <v>0</v>
      </c>
      <c r="D1793" s="220">
        <v>100</v>
      </c>
      <c r="E1793" s="220">
        <v>0</v>
      </c>
      <c r="F1793" s="217">
        <v>0</v>
      </c>
      <c r="G1793" s="218"/>
      <c r="H1793" s="218"/>
    </row>
    <row r="1794" spans="1:8" s="178" customFormat="1" x14ac:dyDescent="0.2">
      <c r="A1794" s="209">
        <v>412900</v>
      </c>
      <c r="B1794" s="210" t="s">
        <v>78</v>
      </c>
      <c r="C1794" s="231">
        <v>9000</v>
      </c>
      <c r="D1794" s="220">
        <v>9000</v>
      </c>
      <c r="E1794" s="220">
        <v>0</v>
      </c>
      <c r="F1794" s="221">
        <f>D1794/C1794*100</f>
        <v>100</v>
      </c>
      <c r="G1794" s="218"/>
      <c r="H1794" s="218"/>
    </row>
    <row r="1795" spans="1:8" s="178" customFormat="1" x14ac:dyDescent="0.2">
      <c r="A1795" s="209">
        <v>412900</v>
      </c>
      <c r="B1795" s="210" t="s">
        <v>80</v>
      </c>
      <c r="C1795" s="231">
        <v>3000</v>
      </c>
      <c r="D1795" s="220">
        <v>2000</v>
      </c>
      <c r="E1795" s="220">
        <v>0</v>
      </c>
      <c r="F1795" s="221">
        <f>D1795/C1795*100</f>
        <v>66.666666666666657</v>
      </c>
      <c r="G1795" s="218"/>
      <c r="H1795" s="218"/>
    </row>
    <row r="1796" spans="1:8" s="234" customFormat="1" x14ac:dyDescent="0.2">
      <c r="A1796" s="224">
        <v>419000</v>
      </c>
      <c r="B1796" s="222" t="s">
        <v>201</v>
      </c>
      <c r="C1796" s="233">
        <f>C1797</f>
        <v>0</v>
      </c>
      <c r="D1796" s="233">
        <f t="shared" ref="D1796" si="451">D1797</f>
        <v>400</v>
      </c>
      <c r="E1796" s="233">
        <f t="shared" ref="E1796" si="452">E1797</f>
        <v>0</v>
      </c>
      <c r="F1796" s="217">
        <v>0</v>
      </c>
      <c r="G1796" s="218"/>
      <c r="H1796" s="218"/>
    </row>
    <row r="1797" spans="1:8" s="178" customFormat="1" x14ac:dyDescent="0.2">
      <c r="A1797" s="209">
        <v>419100</v>
      </c>
      <c r="B1797" s="210" t="s">
        <v>201</v>
      </c>
      <c r="C1797" s="231">
        <v>0</v>
      </c>
      <c r="D1797" s="220">
        <v>400</v>
      </c>
      <c r="E1797" s="220">
        <v>0</v>
      </c>
      <c r="F1797" s="217">
        <v>0</v>
      </c>
      <c r="G1797" s="218"/>
      <c r="H1797" s="218"/>
    </row>
    <row r="1798" spans="1:8" s="178" customFormat="1" x14ac:dyDescent="0.2">
      <c r="A1798" s="224">
        <v>510000</v>
      </c>
      <c r="B1798" s="222" t="s">
        <v>245</v>
      </c>
      <c r="C1798" s="233">
        <f>C1799+C1801</f>
        <v>20000</v>
      </c>
      <c r="D1798" s="233">
        <f>D1799+D1801</f>
        <v>151800</v>
      </c>
      <c r="E1798" s="233">
        <f>E1799+E1801</f>
        <v>0</v>
      </c>
      <c r="F1798" s="217"/>
      <c r="G1798" s="218"/>
      <c r="H1798" s="218"/>
    </row>
    <row r="1799" spans="1:8" s="178" customFormat="1" x14ac:dyDescent="0.2">
      <c r="A1799" s="224">
        <v>511000</v>
      </c>
      <c r="B1799" s="222" t="s">
        <v>246</v>
      </c>
      <c r="C1799" s="233">
        <f>SUM(C1800:C1800)</f>
        <v>20000</v>
      </c>
      <c r="D1799" s="233">
        <f>SUM(D1800:D1800)</f>
        <v>150000</v>
      </c>
      <c r="E1799" s="233">
        <f>SUM(E1800:E1800)</f>
        <v>0</v>
      </c>
      <c r="F1799" s="217"/>
      <c r="G1799" s="218"/>
      <c r="H1799" s="218"/>
    </row>
    <row r="1800" spans="1:8" s="178" customFormat="1" x14ac:dyDescent="0.2">
      <c r="A1800" s="209">
        <v>511300</v>
      </c>
      <c r="B1800" s="210" t="s">
        <v>249</v>
      </c>
      <c r="C1800" s="231">
        <v>20000</v>
      </c>
      <c r="D1800" s="220">
        <v>150000</v>
      </c>
      <c r="E1800" s="220">
        <v>0</v>
      </c>
      <c r="F1800" s="221"/>
      <c r="G1800" s="218"/>
      <c r="H1800" s="218"/>
    </row>
    <row r="1801" spans="1:8" s="234" customFormat="1" x14ac:dyDescent="0.2">
      <c r="A1801" s="224">
        <v>516000</v>
      </c>
      <c r="B1801" s="222" t="s">
        <v>257</v>
      </c>
      <c r="C1801" s="233">
        <f>C1802</f>
        <v>0</v>
      </c>
      <c r="D1801" s="233">
        <f t="shared" ref="D1801" si="453">D1802</f>
        <v>1800</v>
      </c>
      <c r="E1801" s="233">
        <f t="shared" ref="E1801" si="454">E1802</f>
        <v>0</v>
      </c>
      <c r="F1801" s="217">
        <v>0</v>
      </c>
      <c r="G1801" s="218"/>
      <c r="H1801" s="218"/>
    </row>
    <row r="1802" spans="1:8" s="178" customFormat="1" x14ac:dyDescent="0.2">
      <c r="A1802" s="209">
        <v>516100</v>
      </c>
      <c r="B1802" s="210" t="s">
        <v>257</v>
      </c>
      <c r="C1802" s="231">
        <v>0</v>
      </c>
      <c r="D1802" s="220">
        <v>1800</v>
      </c>
      <c r="E1802" s="220">
        <v>0</v>
      </c>
      <c r="F1802" s="217">
        <v>0</v>
      </c>
      <c r="G1802" s="218"/>
      <c r="H1802" s="218"/>
    </row>
    <row r="1803" spans="1:8" s="234" customFormat="1" x14ac:dyDescent="0.2">
      <c r="A1803" s="224">
        <v>630000</v>
      </c>
      <c r="B1803" s="222" t="s">
        <v>277</v>
      </c>
      <c r="C1803" s="233">
        <f>0+C1804</f>
        <v>100000</v>
      </c>
      <c r="D1803" s="233">
        <f>0+D1804</f>
        <v>100000</v>
      </c>
      <c r="E1803" s="233">
        <f>0+E1804</f>
        <v>0</v>
      </c>
      <c r="F1803" s="217">
        <f>D1803/C1803*100</f>
        <v>100</v>
      </c>
      <c r="G1803" s="218"/>
      <c r="H1803" s="218"/>
    </row>
    <row r="1804" spans="1:8" s="234" customFormat="1" x14ac:dyDescent="0.2">
      <c r="A1804" s="224">
        <v>638000</v>
      </c>
      <c r="B1804" s="222" t="s">
        <v>284</v>
      </c>
      <c r="C1804" s="233">
        <f>C1805</f>
        <v>100000</v>
      </c>
      <c r="D1804" s="233">
        <f t="shared" ref="D1804" si="455">D1805</f>
        <v>100000</v>
      </c>
      <c r="E1804" s="233">
        <f t="shared" ref="E1804" si="456">E1805</f>
        <v>0</v>
      </c>
      <c r="F1804" s="217">
        <f>D1804/C1804*100</f>
        <v>100</v>
      </c>
      <c r="G1804" s="218"/>
      <c r="H1804" s="218"/>
    </row>
    <row r="1805" spans="1:8" s="178" customFormat="1" x14ac:dyDescent="0.2">
      <c r="A1805" s="209">
        <v>638100</v>
      </c>
      <c r="B1805" s="210" t="s">
        <v>285</v>
      </c>
      <c r="C1805" s="231">
        <v>100000</v>
      </c>
      <c r="D1805" s="220">
        <v>100000</v>
      </c>
      <c r="E1805" s="220">
        <v>0</v>
      </c>
      <c r="F1805" s="221">
        <f>D1805/C1805*100</f>
        <v>100</v>
      </c>
      <c r="G1805" s="218"/>
      <c r="H1805" s="218"/>
    </row>
    <row r="1806" spans="1:8" s="178" customFormat="1" x14ac:dyDescent="0.2">
      <c r="A1806" s="241"/>
      <c r="B1806" s="227" t="s">
        <v>294</v>
      </c>
      <c r="C1806" s="238">
        <f>C1778+C1798+C1803</f>
        <v>5105200</v>
      </c>
      <c r="D1806" s="238">
        <f>D1778+D1798+D1803</f>
        <v>5227900.0000000028</v>
      </c>
      <c r="E1806" s="238">
        <f>E1778+E1798+E1803</f>
        <v>0</v>
      </c>
      <c r="F1806" s="229">
        <f>D1806/C1806*100</f>
        <v>102.40343179503257</v>
      </c>
      <c r="G1806" s="218"/>
      <c r="H1806" s="218"/>
    </row>
    <row r="1807" spans="1:8" s="178" customFormat="1" x14ac:dyDescent="0.2">
      <c r="A1807" s="242"/>
      <c r="B1807" s="202"/>
      <c r="C1807" s="212"/>
      <c r="D1807" s="212"/>
      <c r="E1807" s="212"/>
      <c r="F1807" s="213"/>
      <c r="G1807" s="218"/>
      <c r="H1807" s="218"/>
    </row>
    <row r="1808" spans="1:8" s="178" customFormat="1" x14ac:dyDescent="0.2">
      <c r="A1808" s="205"/>
      <c r="B1808" s="202"/>
      <c r="C1808" s="231"/>
      <c r="D1808" s="231"/>
      <c r="E1808" s="231"/>
      <c r="F1808" s="232"/>
      <c r="G1808" s="218"/>
      <c r="H1808" s="218"/>
    </row>
    <row r="1809" spans="1:8" s="178" customFormat="1" x14ac:dyDescent="0.2">
      <c r="A1809" s="209" t="s">
        <v>393</v>
      </c>
      <c r="B1809" s="222"/>
      <c r="C1809" s="231"/>
      <c r="D1809" s="231"/>
      <c r="E1809" s="231"/>
      <c r="F1809" s="232"/>
      <c r="G1809" s="218"/>
      <c r="H1809" s="218"/>
    </row>
    <row r="1810" spans="1:8" s="178" customFormat="1" x14ac:dyDescent="0.2">
      <c r="A1810" s="209" t="s">
        <v>377</v>
      </c>
      <c r="B1810" s="222"/>
      <c r="C1810" s="231"/>
      <c r="D1810" s="231"/>
      <c r="E1810" s="231"/>
      <c r="F1810" s="232"/>
      <c r="G1810" s="218"/>
      <c r="H1810" s="218"/>
    </row>
    <row r="1811" spans="1:8" s="178" customFormat="1" x14ac:dyDescent="0.2">
      <c r="A1811" s="209" t="s">
        <v>394</v>
      </c>
      <c r="B1811" s="222"/>
      <c r="C1811" s="231"/>
      <c r="D1811" s="231"/>
      <c r="E1811" s="231"/>
      <c r="F1811" s="232"/>
      <c r="G1811" s="218"/>
      <c r="H1811" s="218"/>
    </row>
    <row r="1812" spans="1:8" s="178" customFormat="1" x14ac:dyDescent="0.2">
      <c r="A1812" s="209" t="s">
        <v>293</v>
      </c>
      <c r="B1812" s="222"/>
      <c r="C1812" s="231"/>
      <c r="D1812" s="231"/>
      <c r="E1812" s="231"/>
      <c r="F1812" s="232"/>
      <c r="G1812" s="218"/>
      <c r="H1812" s="218"/>
    </row>
    <row r="1813" spans="1:8" s="178" customFormat="1" x14ac:dyDescent="0.2">
      <c r="A1813" s="209"/>
      <c r="B1813" s="211"/>
      <c r="C1813" s="212"/>
      <c r="D1813" s="212"/>
      <c r="E1813" s="212"/>
      <c r="F1813" s="213"/>
      <c r="G1813" s="218"/>
      <c r="H1813" s="218"/>
    </row>
    <row r="1814" spans="1:8" s="178" customFormat="1" x14ac:dyDescent="0.2">
      <c r="A1814" s="224">
        <v>410000</v>
      </c>
      <c r="B1814" s="215" t="s">
        <v>44</v>
      </c>
      <c r="C1814" s="233">
        <f>C1815+C1820+C1829</f>
        <v>1983100</v>
      </c>
      <c r="D1814" s="233">
        <f>D1815+D1820+D1829</f>
        <v>2257000</v>
      </c>
      <c r="E1814" s="233">
        <f>E1815+E1820+E1829</f>
        <v>0</v>
      </c>
      <c r="F1814" s="217">
        <f>D1814/C1814*100</f>
        <v>113.81170894054762</v>
      </c>
      <c r="G1814" s="218"/>
      <c r="H1814" s="218"/>
    </row>
    <row r="1815" spans="1:8" s="178" customFormat="1" x14ac:dyDescent="0.2">
      <c r="A1815" s="224">
        <v>411000</v>
      </c>
      <c r="B1815" s="215" t="s">
        <v>45</v>
      </c>
      <c r="C1815" s="233">
        <f>SUM(C1816:C1819)</f>
        <v>1794400</v>
      </c>
      <c r="D1815" s="233">
        <f t="shared" ref="D1815" si="457">SUM(D1816:D1819)</f>
        <v>2068300</v>
      </c>
      <c r="E1815" s="233">
        <f>SUM(E1816:E1819)</f>
        <v>0</v>
      </c>
      <c r="F1815" s="217">
        <f>D1815/C1815*100</f>
        <v>115.26415514935356</v>
      </c>
      <c r="G1815" s="218"/>
      <c r="H1815" s="218"/>
    </row>
    <row r="1816" spans="1:8" s="178" customFormat="1" x14ac:dyDescent="0.2">
      <c r="A1816" s="209">
        <v>411100</v>
      </c>
      <c r="B1816" s="210" t="s">
        <v>46</v>
      </c>
      <c r="C1816" s="231">
        <f>1580000+92000+2900</f>
        <v>1674900</v>
      </c>
      <c r="D1816" s="220">
        <v>1894000</v>
      </c>
      <c r="E1816" s="220">
        <v>0</v>
      </c>
      <c r="F1816" s="221">
        <f>D1816/C1816*100</f>
        <v>113.08137799271599</v>
      </c>
      <c r="G1816" s="218"/>
      <c r="H1816" s="218"/>
    </row>
    <row r="1817" spans="1:8" s="178" customFormat="1" ht="46.5" x14ac:dyDescent="0.2">
      <c r="A1817" s="209">
        <v>411200</v>
      </c>
      <c r="B1817" s="210" t="s">
        <v>47</v>
      </c>
      <c r="C1817" s="231">
        <v>88000</v>
      </c>
      <c r="D1817" s="220">
        <v>102700</v>
      </c>
      <c r="E1817" s="220">
        <v>0</v>
      </c>
      <c r="F1817" s="221">
        <f>D1817/C1817*100</f>
        <v>116.70454545454545</v>
      </c>
      <c r="G1817" s="218"/>
      <c r="H1817" s="218"/>
    </row>
    <row r="1818" spans="1:8" s="178" customFormat="1" ht="46.5" x14ac:dyDescent="0.2">
      <c r="A1818" s="209">
        <v>411300</v>
      </c>
      <c r="B1818" s="210" t="s">
        <v>48</v>
      </c>
      <c r="C1818" s="231">
        <v>9500</v>
      </c>
      <c r="D1818" s="220">
        <v>60500.000000000029</v>
      </c>
      <c r="E1818" s="220">
        <v>0</v>
      </c>
      <c r="F1818" s="221"/>
      <c r="G1818" s="218"/>
      <c r="H1818" s="218"/>
    </row>
    <row r="1819" spans="1:8" s="178" customFormat="1" x14ac:dyDescent="0.2">
      <c r="A1819" s="209">
        <v>411400</v>
      </c>
      <c r="B1819" s="210" t="s">
        <v>49</v>
      </c>
      <c r="C1819" s="231">
        <v>22000</v>
      </c>
      <c r="D1819" s="220">
        <v>11100.000000000002</v>
      </c>
      <c r="E1819" s="220">
        <v>0</v>
      </c>
      <c r="F1819" s="221">
        <f t="shared" ref="F1819:F1832" si="458">D1819/C1819*100</f>
        <v>50.45454545454546</v>
      </c>
      <c r="G1819" s="218"/>
      <c r="H1819" s="218"/>
    </row>
    <row r="1820" spans="1:8" s="178" customFormat="1" x14ac:dyDescent="0.2">
      <c r="A1820" s="224">
        <v>412000</v>
      </c>
      <c r="B1820" s="222" t="s">
        <v>50</v>
      </c>
      <c r="C1820" s="233">
        <f>SUM(C1821:C1828)</f>
        <v>188500</v>
      </c>
      <c r="D1820" s="233">
        <f>SUM(D1821:D1828)</f>
        <v>188500</v>
      </c>
      <c r="E1820" s="233">
        <f>SUM(E1821:E1828)</f>
        <v>0</v>
      </c>
      <c r="F1820" s="217">
        <f t="shared" si="458"/>
        <v>100</v>
      </c>
      <c r="G1820" s="218"/>
      <c r="H1820" s="218"/>
    </row>
    <row r="1821" spans="1:8" s="178" customFormat="1" ht="46.5" x14ac:dyDescent="0.2">
      <c r="A1821" s="209">
        <v>412200</v>
      </c>
      <c r="B1821" s="210" t="s">
        <v>52</v>
      </c>
      <c r="C1821" s="231">
        <v>51000</v>
      </c>
      <c r="D1821" s="220">
        <v>51000</v>
      </c>
      <c r="E1821" s="220">
        <v>0</v>
      </c>
      <c r="F1821" s="221">
        <f t="shared" si="458"/>
        <v>100</v>
      </c>
      <c r="G1821" s="218"/>
      <c r="H1821" s="218"/>
    </row>
    <row r="1822" spans="1:8" s="178" customFormat="1" x14ac:dyDescent="0.2">
      <c r="A1822" s="209">
        <v>412300</v>
      </c>
      <c r="B1822" s="210" t="s">
        <v>53</v>
      </c>
      <c r="C1822" s="231">
        <v>11000</v>
      </c>
      <c r="D1822" s="220">
        <v>11000</v>
      </c>
      <c r="E1822" s="220">
        <v>0</v>
      </c>
      <c r="F1822" s="221">
        <f t="shared" si="458"/>
        <v>100</v>
      </c>
      <c r="G1822" s="218"/>
      <c r="H1822" s="218"/>
    </row>
    <row r="1823" spans="1:8" s="178" customFormat="1" x14ac:dyDescent="0.2">
      <c r="A1823" s="209">
        <v>412500</v>
      </c>
      <c r="B1823" s="210" t="s">
        <v>57</v>
      </c>
      <c r="C1823" s="231">
        <v>8000</v>
      </c>
      <c r="D1823" s="220">
        <v>9000</v>
      </c>
      <c r="E1823" s="220">
        <v>0</v>
      </c>
      <c r="F1823" s="221">
        <f t="shared" si="458"/>
        <v>112.5</v>
      </c>
      <c r="G1823" s="218"/>
      <c r="H1823" s="218"/>
    </row>
    <row r="1824" spans="1:8" s="178" customFormat="1" x14ac:dyDescent="0.2">
      <c r="A1824" s="209">
        <v>412600</v>
      </c>
      <c r="B1824" s="210" t="s">
        <v>58</v>
      </c>
      <c r="C1824" s="231">
        <v>10000</v>
      </c>
      <c r="D1824" s="220">
        <v>9000</v>
      </c>
      <c r="E1824" s="220">
        <v>0</v>
      </c>
      <c r="F1824" s="221">
        <f t="shared" si="458"/>
        <v>90</v>
      </c>
      <c r="G1824" s="218"/>
      <c r="H1824" s="218"/>
    </row>
    <row r="1825" spans="1:8" s="178" customFormat="1" x14ac:dyDescent="0.2">
      <c r="A1825" s="209">
        <v>412700</v>
      </c>
      <c r="B1825" s="210" t="s">
        <v>60</v>
      </c>
      <c r="C1825" s="231">
        <v>102000</v>
      </c>
      <c r="D1825" s="220">
        <v>100000</v>
      </c>
      <c r="E1825" s="220">
        <v>0</v>
      </c>
      <c r="F1825" s="221">
        <f t="shared" si="458"/>
        <v>98.039215686274503</v>
      </c>
      <c r="G1825" s="218"/>
      <c r="H1825" s="218"/>
    </row>
    <row r="1826" spans="1:8" s="178" customFormat="1" x14ac:dyDescent="0.2">
      <c r="A1826" s="209">
        <v>412900</v>
      </c>
      <c r="B1826" s="223" t="s">
        <v>75</v>
      </c>
      <c r="C1826" s="231">
        <v>2000</v>
      </c>
      <c r="D1826" s="220">
        <v>2000</v>
      </c>
      <c r="E1826" s="220">
        <v>0</v>
      </c>
      <c r="F1826" s="221">
        <f t="shared" si="458"/>
        <v>100</v>
      </c>
      <c r="G1826" s="218"/>
      <c r="H1826" s="218"/>
    </row>
    <row r="1827" spans="1:8" s="178" customFormat="1" x14ac:dyDescent="0.2">
      <c r="A1827" s="209">
        <v>412900</v>
      </c>
      <c r="B1827" s="223" t="s">
        <v>78</v>
      </c>
      <c r="C1827" s="231">
        <v>3000</v>
      </c>
      <c r="D1827" s="220">
        <v>3000</v>
      </c>
      <c r="E1827" s="220">
        <v>0</v>
      </c>
      <c r="F1827" s="221">
        <f t="shared" si="458"/>
        <v>100</v>
      </c>
      <c r="G1827" s="218"/>
      <c r="H1827" s="218"/>
    </row>
    <row r="1828" spans="1:8" s="178" customFormat="1" x14ac:dyDescent="0.2">
      <c r="A1828" s="209">
        <v>412900</v>
      </c>
      <c r="B1828" s="223" t="s">
        <v>80</v>
      </c>
      <c r="C1828" s="231">
        <v>1500</v>
      </c>
      <c r="D1828" s="220">
        <v>3500</v>
      </c>
      <c r="E1828" s="220">
        <v>0</v>
      </c>
      <c r="F1828" s="221">
        <f t="shared" si="458"/>
        <v>233.33333333333334</v>
      </c>
      <c r="G1828" s="218"/>
      <c r="H1828" s="218"/>
    </row>
    <row r="1829" spans="1:8" s="234" customFormat="1" x14ac:dyDescent="0.2">
      <c r="A1829" s="224">
        <v>413000</v>
      </c>
      <c r="B1829" s="222" t="s">
        <v>97</v>
      </c>
      <c r="C1829" s="233">
        <f>C1830</f>
        <v>200</v>
      </c>
      <c r="D1829" s="233">
        <f t="shared" ref="D1829" si="459">D1830</f>
        <v>200</v>
      </c>
      <c r="E1829" s="233">
        <f t="shared" ref="E1829" si="460">E1830</f>
        <v>0</v>
      </c>
      <c r="F1829" s="217">
        <f t="shared" si="458"/>
        <v>100</v>
      </c>
      <c r="G1829" s="218"/>
      <c r="H1829" s="218"/>
    </row>
    <row r="1830" spans="1:8" s="178" customFormat="1" x14ac:dyDescent="0.2">
      <c r="A1830" s="209">
        <v>413900</v>
      </c>
      <c r="B1830" s="210" t="s">
        <v>106</v>
      </c>
      <c r="C1830" s="231">
        <v>200</v>
      </c>
      <c r="D1830" s="220">
        <v>200</v>
      </c>
      <c r="E1830" s="220">
        <v>0</v>
      </c>
      <c r="F1830" s="221">
        <f t="shared" si="458"/>
        <v>100</v>
      </c>
      <c r="G1830" s="218"/>
      <c r="H1830" s="218"/>
    </row>
    <row r="1831" spans="1:8" s="178" customFormat="1" x14ac:dyDescent="0.2">
      <c r="A1831" s="224">
        <v>510000</v>
      </c>
      <c r="B1831" s="222" t="s">
        <v>245</v>
      </c>
      <c r="C1831" s="233">
        <f>C1832+C1835</f>
        <v>16000</v>
      </c>
      <c r="D1831" s="233">
        <f>D1832+D1835</f>
        <v>16200</v>
      </c>
      <c r="E1831" s="233">
        <f>E1832+E1835</f>
        <v>0</v>
      </c>
      <c r="F1831" s="217">
        <f t="shared" si="458"/>
        <v>101.25</v>
      </c>
      <c r="G1831" s="218"/>
      <c r="H1831" s="218"/>
    </row>
    <row r="1832" spans="1:8" s="178" customFormat="1" x14ac:dyDescent="0.2">
      <c r="A1832" s="224">
        <v>511000</v>
      </c>
      <c r="B1832" s="222" t="s">
        <v>246</v>
      </c>
      <c r="C1832" s="233">
        <f>SUM(C1833:C1834)</f>
        <v>15000</v>
      </c>
      <c r="D1832" s="233">
        <f>SUM(D1833:D1834)</f>
        <v>13400</v>
      </c>
      <c r="E1832" s="233">
        <f>SUM(E1833:E1834)</f>
        <v>0</v>
      </c>
      <c r="F1832" s="217">
        <f t="shared" si="458"/>
        <v>89.333333333333329</v>
      </c>
      <c r="G1832" s="218"/>
      <c r="H1832" s="218"/>
    </row>
    <row r="1833" spans="1:8" s="178" customFormat="1" x14ac:dyDescent="0.2">
      <c r="A1833" s="239">
        <v>511100</v>
      </c>
      <c r="B1833" s="210" t="s">
        <v>247</v>
      </c>
      <c r="C1833" s="231">
        <v>0</v>
      </c>
      <c r="D1833" s="220">
        <v>2200</v>
      </c>
      <c r="E1833" s="220">
        <v>0</v>
      </c>
      <c r="F1833" s="217">
        <v>0</v>
      </c>
      <c r="G1833" s="218"/>
      <c r="H1833" s="218"/>
    </row>
    <row r="1834" spans="1:8" s="178" customFormat="1" x14ac:dyDescent="0.2">
      <c r="A1834" s="209">
        <v>511300</v>
      </c>
      <c r="B1834" s="210" t="s">
        <v>249</v>
      </c>
      <c r="C1834" s="231">
        <v>15000</v>
      </c>
      <c r="D1834" s="220">
        <v>11200</v>
      </c>
      <c r="E1834" s="220">
        <v>0</v>
      </c>
      <c r="F1834" s="221">
        <f t="shared" ref="F1834:F1840" si="461">D1834/C1834*100</f>
        <v>74.666666666666671</v>
      </c>
      <c r="G1834" s="218"/>
      <c r="H1834" s="218"/>
    </row>
    <row r="1835" spans="1:8" s="234" customFormat="1" x14ac:dyDescent="0.2">
      <c r="A1835" s="224">
        <v>516000</v>
      </c>
      <c r="B1835" s="222" t="s">
        <v>257</v>
      </c>
      <c r="C1835" s="233">
        <f>C1836</f>
        <v>1000</v>
      </c>
      <c r="D1835" s="233">
        <f t="shared" ref="D1835" si="462">D1836</f>
        <v>2800</v>
      </c>
      <c r="E1835" s="233">
        <f t="shared" ref="E1835" si="463">E1836</f>
        <v>0</v>
      </c>
      <c r="F1835" s="217">
        <f t="shared" si="461"/>
        <v>280</v>
      </c>
      <c r="G1835" s="218"/>
      <c r="H1835" s="218"/>
    </row>
    <row r="1836" spans="1:8" s="178" customFormat="1" x14ac:dyDescent="0.2">
      <c r="A1836" s="209">
        <v>516100</v>
      </c>
      <c r="B1836" s="210" t="s">
        <v>257</v>
      </c>
      <c r="C1836" s="231">
        <v>1000</v>
      </c>
      <c r="D1836" s="220">
        <v>2800</v>
      </c>
      <c r="E1836" s="220">
        <v>0</v>
      </c>
      <c r="F1836" s="221">
        <f t="shared" si="461"/>
        <v>280</v>
      </c>
      <c r="G1836" s="218"/>
      <c r="H1836" s="218"/>
    </row>
    <row r="1837" spans="1:8" s="234" customFormat="1" x14ac:dyDescent="0.2">
      <c r="A1837" s="224">
        <v>630000</v>
      </c>
      <c r="B1837" s="222" t="s">
        <v>277</v>
      </c>
      <c r="C1837" s="233">
        <f>0+C1838</f>
        <v>10000</v>
      </c>
      <c r="D1837" s="233">
        <f>0+D1838</f>
        <v>11999.999999999998</v>
      </c>
      <c r="E1837" s="233">
        <f>0+E1838</f>
        <v>0</v>
      </c>
      <c r="F1837" s="217">
        <f t="shared" si="461"/>
        <v>119.99999999999997</v>
      </c>
      <c r="G1837" s="218"/>
      <c r="H1837" s="218"/>
    </row>
    <row r="1838" spans="1:8" s="234" customFormat="1" x14ac:dyDescent="0.2">
      <c r="A1838" s="224">
        <v>638000</v>
      </c>
      <c r="B1838" s="222" t="s">
        <v>284</v>
      </c>
      <c r="C1838" s="233">
        <f>C1839</f>
        <v>10000</v>
      </c>
      <c r="D1838" s="233">
        <f t="shared" ref="D1838" si="464">D1839</f>
        <v>11999.999999999998</v>
      </c>
      <c r="E1838" s="233">
        <f t="shared" ref="E1838" si="465">E1839</f>
        <v>0</v>
      </c>
      <c r="F1838" s="217">
        <f t="shared" si="461"/>
        <v>119.99999999999997</v>
      </c>
      <c r="G1838" s="218"/>
      <c r="H1838" s="218"/>
    </row>
    <row r="1839" spans="1:8" s="178" customFormat="1" x14ac:dyDescent="0.2">
      <c r="A1839" s="209">
        <v>638100</v>
      </c>
      <c r="B1839" s="210" t="s">
        <v>285</v>
      </c>
      <c r="C1839" s="231">
        <v>10000</v>
      </c>
      <c r="D1839" s="220">
        <v>11999.999999999998</v>
      </c>
      <c r="E1839" s="220">
        <v>0</v>
      </c>
      <c r="F1839" s="221">
        <f t="shared" si="461"/>
        <v>119.99999999999997</v>
      </c>
      <c r="G1839" s="218"/>
      <c r="H1839" s="218"/>
    </row>
    <row r="1840" spans="1:8" s="178" customFormat="1" x14ac:dyDescent="0.2">
      <c r="A1840" s="241"/>
      <c r="B1840" s="227" t="s">
        <v>294</v>
      </c>
      <c r="C1840" s="238">
        <f>C1814+C1831+C1837</f>
        <v>2009100</v>
      </c>
      <c r="D1840" s="238">
        <f>D1814+D1831+D1837</f>
        <v>2285200</v>
      </c>
      <c r="E1840" s="238">
        <f>E1814+E1831+E1837</f>
        <v>0</v>
      </c>
      <c r="F1840" s="229">
        <f t="shared" si="461"/>
        <v>113.74247175352149</v>
      </c>
      <c r="G1840" s="218"/>
      <c r="H1840" s="218"/>
    </row>
    <row r="1841" spans="1:8" s="178" customFormat="1" x14ac:dyDescent="0.2">
      <c r="A1841" s="242"/>
      <c r="B1841" s="202"/>
      <c r="C1841" s="212"/>
      <c r="D1841" s="212"/>
      <c r="E1841" s="212"/>
      <c r="F1841" s="213"/>
      <c r="G1841" s="218"/>
      <c r="H1841" s="218"/>
    </row>
    <row r="1842" spans="1:8" s="178" customFormat="1" x14ac:dyDescent="0.2">
      <c r="A1842" s="205"/>
      <c r="B1842" s="202"/>
      <c r="C1842" s="231"/>
      <c r="D1842" s="231"/>
      <c r="E1842" s="231"/>
      <c r="F1842" s="232"/>
      <c r="G1842" s="218"/>
      <c r="H1842" s="218"/>
    </row>
    <row r="1843" spans="1:8" s="178" customFormat="1" x14ac:dyDescent="0.2">
      <c r="A1843" s="209" t="s">
        <v>395</v>
      </c>
      <c r="B1843" s="222"/>
      <c r="C1843" s="231"/>
      <c r="D1843" s="231"/>
      <c r="E1843" s="231"/>
      <c r="F1843" s="232"/>
      <c r="G1843" s="218"/>
      <c r="H1843" s="218"/>
    </row>
    <row r="1844" spans="1:8" s="178" customFormat="1" x14ac:dyDescent="0.2">
      <c r="A1844" s="209" t="s">
        <v>377</v>
      </c>
      <c r="B1844" s="222"/>
      <c r="C1844" s="231"/>
      <c r="D1844" s="231"/>
      <c r="E1844" s="231"/>
      <c r="F1844" s="232"/>
      <c r="G1844" s="218"/>
      <c r="H1844" s="218"/>
    </row>
    <row r="1845" spans="1:8" s="178" customFormat="1" x14ac:dyDescent="0.2">
      <c r="A1845" s="209" t="s">
        <v>396</v>
      </c>
      <c r="B1845" s="222"/>
      <c r="C1845" s="231"/>
      <c r="D1845" s="231"/>
      <c r="E1845" s="231"/>
      <c r="F1845" s="232"/>
      <c r="G1845" s="218"/>
      <c r="H1845" s="218"/>
    </row>
    <row r="1846" spans="1:8" s="178" customFormat="1" x14ac:dyDescent="0.2">
      <c r="A1846" s="209" t="s">
        <v>293</v>
      </c>
      <c r="B1846" s="222"/>
      <c r="C1846" s="231"/>
      <c r="D1846" s="231"/>
      <c r="E1846" s="231"/>
      <c r="F1846" s="232"/>
      <c r="G1846" s="218"/>
      <c r="H1846" s="218"/>
    </row>
    <row r="1847" spans="1:8" s="178" customFormat="1" x14ac:dyDescent="0.2">
      <c r="A1847" s="209"/>
      <c r="B1847" s="211"/>
      <c r="C1847" s="212"/>
      <c r="D1847" s="212"/>
      <c r="E1847" s="212"/>
      <c r="F1847" s="213"/>
      <c r="G1847" s="218"/>
      <c r="H1847" s="218"/>
    </row>
    <row r="1848" spans="1:8" s="178" customFormat="1" x14ac:dyDescent="0.2">
      <c r="A1848" s="224">
        <v>410000</v>
      </c>
      <c r="B1848" s="215" t="s">
        <v>44</v>
      </c>
      <c r="C1848" s="233">
        <f>C1849+C1854</f>
        <v>2568700</v>
      </c>
      <c r="D1848" s="233">
        <f t="shared" ref="D1848" si="466">D1849+D1854</f>
        <v>2490200</v>
      </c>
      <c r="E1848" s="233">
        <f t="shared" ref="E1848" si="467">E1849+E1854</f>
        <v>0</v>
      </c>
      <c r="F1848" s="217">
        <f t="shared" ref="F1848:F1859" si="468">D1848/C1848*100</f>
        <v>96.943979444855373</v>
      </c>
      <c r="G1848" s="218"/>
      <c r="H1848" s="218"/>
    </row>
    <row r="1849" spans="1:8" s="178" customFormat="1" x14ac:dyDescent="0.2">
      <c r="A1849" s="224">
        <v>411000</v>
      </c>
      <c r="B1849" s="215" t="s">
        <v>45</v>
      </c>
      <c r="C1849" s="233">
        <f>SUM(C1850:C1853)</f>
        <v>2336700</v>
      </c>
      <c r="D1849" s="233">
        <f t="shared" ref="D1849" si="469">SUM(D1850:D1853)</f>
        <v>2258700</v>
      </c>
      <c r="E1849" s="233">
        <f t="shared" ref="E1849" si="470">SUM(E1850:E1853)</f>
        <v>0</v>
      </c>
      <c r="F1849" s="217">
        <f t="shared" si="468"/>
        <v>96.661959173192969</v>
      </c>
      <c r="G1849" s="218"/>
      <c r="H1849" s="218"/>
    </row>
    <row r="1850" spans="1:8" s="178" customFormat="1" x14ac:dyDescent="0.2">
      <c r="A1850" s="209">
        <v>411100</v>
      </c>
      <c r="B1850" s="210" t="s">
        <v>46</v>
      </c>
      <c r="C1850" s="231">
        <f>2010000+156100+2400</f>
        <v>2168500</v>
      </c>
      <c r="D1850" s="220">
        <v>2060300</v>
      </c>
      <c r="E1850" s="220">
        <v>0</v>
      </c>
      <c r="F1850" s="221">
        <f t="shared" si="468"/>
        <v>95.010375835831212</v>
      </c>
      <c r="G1850" s="218"/>
      <c r="H1850" s="218"/>
    </row>
    <row r="1851" spans="1:8" s="178" customFormat="1" ht="46.5" x14ac:dyDescent="0.2">
      <c r="A1851" s="209">
        <v>411200</v>
      </c>
      <c r="B1851" s="210" t="s">
        <v>47</v>
      </c>
      <c r="C1851" s="231">
        <v>110000</v>
      </c>
      <c r="D1851" s="220">
        <v>91200</v>
      </c>
      <c r="E1851" s="220">
        <v>0</v>
      </c>
      <c r="F1851" s="221">
        <f t="shared" si="468"/>
        <v>82.909090909090907</v>
      </c>
      <c r="G1851" s="218"/>
      <c r="H1851" s="218"/>
    </row>
    <row r="1852" spans="1:8" s="178" customFormat="1" ht="46.5" x14ac:dyDescent="0.2">
      <c r="A1852" s="209">
        <v>411300</v>
      </c>
      <c r="B1852" s="210" t="s">
        <v>48</v>
      </c>
      <c r="C1852" s="231">
        <v>45300</v>
      </c>
      <c r="D1852" s="220">
        <v>81400</v>
      </c>
      <c r="E1852" s="220">
        <v>0</v>
      </c>
      <c r="F1852" s="221">
        <f t="shared" si="468"/>
        <v>179.69094922737307</v>
      </c>
      <c r="G1852" s="218"/>
      <c r="H1852" s="218"/>
    </row>
    <row r="1853" spans="1:8" s="178" customFormat="1" x14ac:dyDescent="0.2">
      <c r="A1853" s="209">
        <v>411400</v>
      </c>
      <c r="B1853" s="210" t="s">
        <v>49</v>
      </c>
      <c r="C1853" s="231">
        <v>12900</v>
      </c>
      <c r="D1853" s="220">
        <v>25800</v>
      </c>
      <c r="E1853" s="220">
        <v>0</v>
      </c>
      <c r="F1853" s="221">
        <f t="shared" si="468"/>
        <v>200</v>
      </c>
      <c r="G1853" s="218"/>
      <c r="H1853" s="218"/>
    </row>
    <row r="1854" spans="1:8" s="178" customFormat="1" x14ac:dyDescent="0.2">
      <c r="A1854" s="224">
        <v>412000</v>
      </c>
      <c r="B1854" s="222" t="s">
        <v>50</v>
      </c>
      <c r="C1854" s="233">
        <f>SUM(C1855:C1864)</f>
        <v>232000</v>
      </c>
      <c r="D1854" s="233">
        <f>SUM(D1855:D1864)</f>
        <v>231500</v>
      </c>
      <c r="E1854" s="233">
        <f>SUM(E1855:E1864)</f>
        <v>0</v>
      </c>
      <c r="F1854" s="217">
        <f t="shared" si="468"/>
        <v>99.784482758620683</v>
      </c>
      <c r="G1854" s="218"/>
      <c r="H1854" s="218"/>
    </row>
    <row r="1855" spans="1:8" s="178" customFormat="1" ht="46.5" x14ac:dyDescent="0.2">
      <c r="A1855" s="209">
        <v>412200</v>
      </c>
      <c r="B1855" s="210" t="s">
        <v>52</v>
      </c>
      <c r="C1855" s="231">
        <v>52500</v>
      </c>
      <c r="D1855" s="220">
        <v>52500</v>
      </c>
      <c r="E1855" s="220">
        <v>0</v>
      </c>
      <c r="F1855" s="221">
        <f t="shared" si="468"/>
        <v>100</v>
      </c>
      <c r="G1855" s="218"/>
      <c r="H1855" s="218"/>
    </row>
    <row r="1856" spans="1:8" s="178" customFormat="1" x14ac:dyDescent="0.2">
      <c r="A1856" s="209">
        <v>412300</v>
      </c>
      <c r="B1856" s="210" t="s">
        <v>53</v>
      </c>
      <c r="C1856" s="231">
        <v>20000</v>
      </c>
      <c r="D1856" s="220">
        <v>20000</v>
      </c>
      <c r="E1856" s="220">
        <v>0</v>
      </c>
      <c r="F1856" s="221">
        <f t="shared" si="468"/>
        <v>100</v>
      </c>
      <c r="G1856" s="218"/>
      <c r="H1856" s="218"/>
    </row>
    <row r="1857" spans="1:8" s="178" customFormat="1" x14ac:dyDescent="0.2">
      <c r="A1857" s="209">
        <v>412500</v>
      </c>
      <c r="B1857" s="210" t="s">
        <v>57</v>
      </c>
      <c r="C1857" s="231">
        <v>11000</v>
      </c>
      <c r="D1857" s="220">
        <v>11000</v>
      </c>
      <c r="E1857" s="220">
        <v>0</v>
      </c>
      <c r="F1857" s="221">
        <f t="shared" si="468"/>
        <v>100</v>
      </c>
      <c r="G1857" s="218"/>
      <c r="H1857" s="218"/>
    </row>
    <row r="1858" spans="1:8" s="178" customFormat="1" x14ac:dyDescent="0.2">
      <c r="A1858" s="209">
        <v>412600</v>
      </c>
      <c r="B1858" s="210" t="s">
        <v>58</v>
      </c>
      <c r="C1858" s="231">
        <v>17000</v>
      </c>
      <c r="D1858" s="220">
        <v>17000</v>
      </c>
      <c r="E1858" s="220">
        <v>0</v>
      </c>
      <c r="F1858" s="221">
        <f t="shared" si="468"/>
        <v>100</v>
      </c>
      <c r="G1858" s="218"/>
      <c r="H1858" s="218"/>
    </row>
    <row r="1859" spans="1:8" s="178" customFormat="1" x14ac:dyDescent="0.2">
      <c r="A1859" s="209">
        <v>412700</v>
      </c>
      <c r="B1859" s="210" t="s">
        <v>60</v>
      </c>
      <c r="C1859" s="231">
        <v>122000</v>
      </c>
      <c r="D1859" s="220">
        <v>122000.00000000001</v>
      </c>
      <c r="E1859" s="220">
        <v>0</v>
      </c>
      <c r="F1859" s="221">
        <f t="shared" si="468"/>
        <v>100.00000000000003</v>
      </c>
      <c r="G1859" s="218"/>
      <c r="H1859" s="218"/>
    </row>
    <row r="1860" spans="1:8" s="178" customFormat="1" x14ac:dyDescent="0.2">
      <c r="A1860" s="209">
        <v>412900</v>
      </c>
      <c r="B1860" s="223" t="s">
        <v>74</v>
      </c>
      <c r="C1860" s="231">
        <v>0</v>
      </c>
      <c r="D1860" s="220">
        <v>2000</v>
      </c>
      <c r="E1860" s="220">
        <v>0</v>
      </c>
      <c r="F1860" s="217">
        <v>0</v>
      </c>
      <c r="G1860" s="218"/>
      <c r="H1860" s="218"/>
    </row>
    <row r="1861" spans="1:8" s="178" customFormat="1" x14ac:dyDescent="0.2">
      <c r="A1861" s="209">
        <v>412900</v>
      </c>
      <c r="B1861" s="223" t="s">
        <v>75</v>
      </c>
      <c r="C1861" s="231">
        <v>2500</v>
      </c>
      <c r="D1861" s="220">
        <v>1000</v>
      </c>
      <c r="E1861" s="220">
        <v>0</v>
      </c>
      <c r="F1861" s="221">
        <f t="shared" ref="F1861:F1867" si="471">D1861/C1861*100</f>
        <v>40</v>
      </c>
      <c r="G1861" s="218"/>
      <c r="H1861" s="218"/>
    </row>
    <row r="1862" spans="1:8" s="178" customFormat="1" ht="46.5" x14ac:dyDescent="0.2">
      <c r="A1862" s="209">
        <v>412900</v>
      </c>
      <c r="B1862" s="223" t="s">
        <v>77</v>
      </c>
      <c r="C1862" s="231">
        <v>2000</v>
      </c>
      <c r="D1862" s="220">
        <v>1500</v>
      </c>
      <c r="E1862" s="220">
        <v>0</v>
      </c>
      <c r="F1862" s="221">
        <f t="shared" si="471"/>
        <v>75</v>
      </c>
      <c r="G1862" s="218"/>
      <c r="H1862" s="218"/>
    </row>
    <row r="1863" spans="1:8" s="178" customFormat="1" x14ac:dyDescent="0.2">
      <c r="A1863" s="209">
        <v>412900</v>
      </c>
      <c r="B1863" s="223" t="s">
        <v>78</v>
      </c>
      <c r="C1863" s="231">
        <v>4000</v>
      </c>
      <c r="D1863" s="220">
        <v>4500</v>
      </c>
      <c r="E1863" s="220">
        <v>0</v>
      </c>
      <c r="F1863" s="221">
        <f t="shared" si="471"/>
        <v>112.5</v>
      </c>
      <c r="G1863" s="218"/>
      <c r="H1863" s="218"/>
    </row>
    <row r="1864" spans="1:8" s="178" customFormat="1" x14ac:dyDescent="0.2">
      <c r="A1864" s="209">
        <v>412900</v>
      </c>
      <c r="B1864" s="210" t="s">
        <v>80</v>
      </c>
      <c r="C1864" s="231">
        <v>1000</v>
      </c>
      <c r="D1864" s="220">
        <v>0</v>
      </c>
      <c r="E1864" s="220">
        <v>0</v>
      </c>
      <c r="F1864" s="221">
        <f t="shared" si="471"/>
        <v>0</v>
      </c>
      <c r="G1864" s="218"/>
      <c r="H1864" s="218"/>
    </row>
    <row r="1865" spans="1:8" s="234" customFormat="1" x14ac:dyDescent="0.2">
      <c r="A1865" s="224">
        <v>510000</v>
      </c>
      <c r="B1865" s="222" t="s">
        <v>245</v>
      </c>
      <c r="C1865" s="233">
        <f>C1866+0+0</f>
        <v>20000</v>
      </c>
      <c r="D1865" s="233">
        <f>D1866+0+0</f>
        <v>20100</v>
      </c>
      <c r="E1865" s="233">
        <f>E1866+0+0</f>
        <v>0</v>
      </c>
      <c r="F1865" s="217">
        <f t="shared" si="471"/>
        <v>100.49999999999999</v>
      </c>
      <c r="G1865" s="218"/>
      <c r="H1865" s="218"/>
    </row>
    <row r="1866" spans="1:8" s="234" customFormat="1" x14ac:dyDescent="0.2">
      <c r="A1866" s="224">
        <v>511000</v>
      </c>
      <c r="B1866" s="222" t="s">
        <v>246</v>
      </c>
      <c r="C1866" s="233">
        <f>0+C1867+C1868</f>
        <v>20000</v>
      </c>
      <c r="D1866" s="233">
        <f>0+D1867+D1868</f>
        <v>20100</v>
      </c>
      <c r="E1866" s="233">
        <f>0+E1867+E1868</f>
        <v>0</v>
      </c>
      <c r="F1866" s="217">
        <f t="shared" si="471"/>
        <v>100.49999999999999</v>
      </c>
      <c r="G1866" s="218"/>
      <c r="H1866" s="218"/>
    </row>
    <row r="1867" spans="1:8" s="178" customFormat="1" x14ac:dyDescent="0.2">
      <c r="A1867" s="209">
        <v>511300</v>
      </c>
      <c r="B1867" s="210" t="s">
        <v>249</v>
      </c>
      <c r="C1867" s="231">
        <v>20000</v>
      </c>
      <c r="D1867" s="220">
        <v>19100</v>
      </c>
      <c r="E1867" s="220">
        <v>0</v>
      </c>
      <c r="F1867" s="221">
        <f t="shared" si="471"/>
        <v>95.5</v>
      </c>
      <c r="G1867" s="218"/>
      <c r="H1867" s="218"/>
    </row>
    <row r="1868" spans="1:8" s="178" customFormat="1" x14ac:dyDescent="0.2">
      <c r="A1868" s="209">
        <v>511700</v>
      </c>
      <c r="B1868" s="210" t="s">
        <v>252</v>
      </c>
      <c r="C1868" s="220">
        <v>0</v>
      </c>
      <c r="D1868" s="220">
        <v>1000</v>
      </c>
      <c r="E1868" s="220">
        <v>0</v>
      </c>
      <c r="F1868" s="217">
        <v>0</v>
      </c>
      <c r="G1868" s="218"/>
      <c r="H1868" s="218"/>
    </row>
    <row r="1869" spans="1:8" s="234" customFormat="1" x14ac:dyDescent="0.2">
      <c r="A1869" s="224">
        <v>630000</v>
      </c>
      <c r="B1869" s="222" t="s">
        <v>277</v>
      </c>
      <c r="C1869" s="233">
        <f>0+C1870</f>
        <v>50000</v>
      </c>
      <c r="D1869" s="233">
        <f>0+D1870</f>
        <v>70000.000000000044</v>
      </c>
      <c r="E1869" s="233">
        <f>0+E1870</f>
        <v>0</v>
      </c>
      <c r="F1869" s="217">
        <f>D1869/C1869*100</f>
        <v>140.00000000000009</v>
      </c>
      <c r="G1869" s="218"/>
      <c r="H1869" s="218"/>
    </row>
    <row r="1870" spans="1:8" s="234" customFormat="1" x14ac:dyDescent="0.2">
      <c r="A1870" s="224">
        <v>638000</v>
      </c>
      <c r="B1870" s="222" t="s">
        <v>284</v>
      </c>
      <c r="C1870" s="233">
        <f>C1871</f>
        <v>50000</v>
      </c>
      <c r="D1870" s="233">
        <f t="shared" ref="D1870" si="472">D1871</f>
        <v>70000.000000000044</v>
      </c>
      <c r="E1870" s="233">
        <f>E1871</f>
        <v>0</v>
      </c>
      <c r="F1870" s="217">
        <f>D1870/C1870*100</f>
        <v>140.00000000000009</v>
      </c>
      <c r="G1870" s="218"/>
      <c r="H1870" s="218"/>
    </row>
    <row r="1871" spans="1:8" s="178" customFormat="1" x14ac:dyDescent="0.2">
      <c r="A1871" s="209">
        <v>638100</v>
      </c>
      <c r="B1871" s="210" t="s">
        <v>285</v>
      </c>
      <c r="C1871" s="231">
        <v>50000</v>
      </c>
      <c r="D1871" s="220">
        <v>70000.000000000044</v>
      </c>
      <c r="E1871" s="220">
        <v>0</v>
      </c>
      <c r="F1871" s="221">
        <f>D1871/C1871*100</f>
        <v>140.00000000000009</v>
      </c>
      <c r="G1871" s="218"/>
      <c r="H1871" s="218"/>
    </row>
    <row r="1872" spans="1:8" s="178" customFormat="1" x14ac:dyDescent="0.2">
      <c r="A1872" s="241"/>
      <c r="B1872" s="227" t="s">
        <v>294</v>
      </c>
      <c r="C1872" s="238">
        <f>C1848+C1865+C1869</f>
        <v>2638700</v>
      </c>
      <c r="D1872" s="238">
        <f>D1848+D1865+D1869</f>
        <v>2580300</v>
      </c>
      <c r="E1872" s="238">
        <f>E1848+E1865+E1869</f>
        <v>0</v>
      </c>
      <c r="F1872" s="229">
        <f>D1872/C1872*100</f>
        <v>97.786788949103723</v>
      </c>
      <c r="G1872" s="218"/>
      <c r="H1872" s="218"/>
    </row>
    <row r="1873" spans="1:8" s="178" customFormat="1" x14ac:dyDescent="0.2">
      <c r="A1873" s="242"/>
      <c r="B1873" s="202"/>
      <c r="C1873" s="212"/>
      <c r="D1873" s="212"/>
      <c r="E1873" s="212"/>
      <c r="F1873" s="213"/>
      <c r="G1873" s="218"/>
      <c r="H1873" s="218"/>
    </row>
    <row r="1874" spans="1:8" s="178" customFormat="1" x14ac:dyDescent="0.2">
      <c r="A1874" s="205"/>
      <c r="B1874" s="202"/>
      <c r="C1874" s="231"/>
      <c r="D1874" s="231"/>
      <c r="E1874" s="231"/>
      <c r="F1874" s="232"/>
      <c r="G1874" s="218"/>
      <c r="H1874" s="218"/>
    </row>
    <row r="1875" spans="1:8" s="178" customFormat="1" x14ac:dyDescent="0.2">
      <c r="A1875" s="209" t="s">
        <v>397</v>
      </c>
      <c r="B1875" s="222"/>
      <c r="C1875" s="231"/>
      <c r="D1875" s="231"/>
      <c r="E1875" s="231"/>
      <c r="F1875" s="232"/>
      <c r="G1875" s="218"/>
      <c r="H1875" s="218"/>
    </row>
    <row r="1876" spans="1:8" s="178" customFormat="1" x14ac:dyDescent="0.2">
      <c r="A1876" s="209" t="s">
        <v>377</v>
      </c>
      <c r="B1876" s="222"/>
      <c r="C1876" s="231"/>
      <c r="D1876" s="231"/>
      <c r="E1876" s="231"/>
      <c r="F1876" s="232"/>
      <c r="G1876" s="218"/>
      <c r="H1876" s="218"/>
    </row>
    <row r="1877" spans="1:8" s="178" customFormat="1" x14ac:dyDescent="0.2">
      <c r="A1877" s="209" t="s">
        <v>398</v>
      </c>
      <c r="B1877" s="222"/>
      <c r="C1877" s="231"/>
      <c r="D1877" s="231"/>
      <c r="E1877" s="231"/>
      <c r="F1877" s="232"/>
      <c r="G1877" s="218"/>
      <c r="H1877" s="218"/>
    </row>
    <row r="1878" spans="1:8" s="178" customFormat="1" x14ac:dyDescent="0.2">
      <c r="A1878" s="209" t="s">
        <v>293</v>
      </c>
      <c r="B1878" s="222"/>
      <c r="C1878" s="231"/>
      <c r="D1878" s="231"/>
      <c r="E1878" s="231"/>
      <c r="F1878" s="232"/>
      <c r="G1878" s="218"/>
      <c r="H1878" s="218"/>
    </row>
    <row r="1879" spans="1:8" s="178" customFormat="1" x14ac:dyDescent="0.2">
      <c r="A1879" s="209"/>
      <c r="B1879" s="211"/>
      <c r="C1879" s="212"/>
      <c r="D1879" s="212"/>
      <c r="E1879" s="212"/>
      <c r="F1879" s="213"/>
      <c r="G1879" s="218"/>
      <c r="H1879" s="218"/>
    </row>
    <row r="1880" spans="1:8" s="178" customFormat="1" x14ac:dyDescent="0.2">
      <c r="A1880" s="224">
        <v>410000</v>
      </c>
      <c r="B1880" s="215" t="s">
        <v>44</v>
      </c>
      <c r="C1880" s="233">
        <f>C1881+C1886</f>
        <v>2138200</v>
      </c>
      <c r="D1880" s="233">
        <f t="shared" ref="D1880" si="473">D1881+D1886</f>
        <v>2318500</v>
      </c>
      <c r="E1880" s="233">
        <f>E1881+E1886</f>
        <v>0</v>
      </c>
      <c r="F1880" s="217">
        <f t="shared" ref="F1880:F1891" si="474">D1880/C1880*100</f>
        <v>108.43232625572912</v>
      </c>
      <c r="G1880" s="218"/>
      <c r="H1880" s="218"/>
    </row>
    <row r="1881" spans="1:8" s="178" customFormat="1" x14ac:dyDescent="0.2">
      <c r="A1881" s="224">
        <v>411000</v>
      </c>
      <c r="B1881" s="215" t="s">
        <v>45</v>
      </c>
      <c r="C1881" s="233">
        <f>SUM(C1882:C1885)</f>
        <v>1828200</v>
      </c>
      <c r="D1881" s="233">
        <f t="shared" ref="D1881" si="475">SUM(D1882:D1885)</f>
        <v>2008500</v>
      </c>
      <c r="E1881" s="233">
        <f>SUM(E1882:E1885)</f>
        <v>0</v>
      </c>
      <c r="F1881" s="217">
        <f t="shared" si="474"/>
        <v>109.86215950114868</v>
      </c>
      <c r="G1881" s="218"/>
      <c r="H1881" s="218"/>
    </row>
    <row r="1882" spans="1:8" s="178" customFormat="1" x14ac:dyDescent="0.2">
      <c r="A1882" s="209">
        <v>411100</v>
      </c>
      <c r="B1882" s="210" t="s">
        <v>46</v>
      </c>
      <c r="C1882" s="231">
        <f>1623000+84000+1200</f>
        <v>1708200</v>
      </c>
      <c r="D1882" s="220">
        <v>1897200</v>
      </c>
      <c r="E1882" s="220">
        <v>0</v>
      </c>
      <c r="F1882" s="221">
        <f t="shared" si="474"/>
        <v>111.06427818756586</v>
      </c>
      <c r="G1882" s="218"/>
      <c r="H1882" s="218"/>
    </row>
    <row r="1883" spans="1:8" s="178" customFormat="1" ht="46.5" x14ac:dyDescent="0.2">
      <c r="A1883" s="209">
        <v>411200</v>
      </c>
      <c r="B1883" s="210" t="s">
        <v>47</v>
      </c>
      <c r="C1883" s="231">
        <v>98000</v>
      </c>
      <c r="D1883" s="220">
        <v>79700</v>
      </c>
      <c r="E1883" s="220">
        <v>0</v>
      </c>
      <c r="F1883" s="221">
        <f t="shared" si="474"/>
        <v>81.326530612244895</v>
      </c>
      <c r="G1883" s="218"/>
      <c r="H1883" s="218"/>
    </row>
    <row r="1884" spans="1:8" s="178" customFormat="1" ht="46.5" x14ac:dyDescent="0.2">
      <c r="A1884" s="209">
        <v>411300</v>
      </c>
      <c r="B1884" s="210" t="s">
        <v>48</v>
      </c>
      <c r="C1884" s="231">
        <v>12000</v>
      </c>
      <c r="D1884" s="220">
        <v>20300</v>
      </c>
      <c r="E1884" s="220">
        <v>0</v>
      </c>
      <c r="F1884" s="221">
        <f t="shared" si="474"/>
        <v>169.16666666666666</v>
      </c>
      <c r="G1884" s="218"/>
      <c r="H1884" s="218"/>
    </row>
    <row r="1885" spans="1:8" s="178" customFormat="1" x14ac:dyDescent="0.2">
      <c r="A1885" s="209">
        <v>411400</v>
      </c>
      <c r="B1885" s="210" t="s">
        <v>49</v>
      </c>
      <c r="C1885" s="231">
        <v>10000</v>
      </c>
      <c r="D1885" s="220">
        <v>11299.999999999996</v>
      </c>
      <c r="E1885" s="220">
        <v>0</v>
      </c>
      <c r="F1885" s="221">
        <f t="shared" si="474"/>
        <v>112.99999999999997</v>
      </c>
      <c r="G1885" s="218"/>
      <c r="H1885" s="218"/>
    </row>
    <row r="1886" spans="1:8" s="178" customFormat="1" x14ac:dyDescent="0.2">
      <c r="A1886" s="224">
        <v>412000</v>
      </c>
      <c r="B1886" s="222" t="s">
        <v>50</v>
      </c>
      <c r="C1886" s="233">
        <f>SUM(C1887:C1895)</f>
        <v>310000</v>
      </c>
      <c r="D1886" s="233">
        <f>SUM(D1887:D1895)</f>
        <v>309999.99999999994</v>
      </c>
      <c r="E1886" s="233">
        <f>SUM(E1887:E1895)</f>
        <v>0</v>
      </c>
      <c r="F1886" s="217">
        <f t="shared" si="474"/>
        <v>99.999999999999972</v>
      </c>
      <c r="G1886" s="218"/>
      <c r="H1886" s="218"/>
    </row>
    <row r="1887" spans="1:8" s="178" customFormat="1" ht="46.5" x14ac:dyDescent="0.2">
      <c r="A1887" s="209">
        <v>412200</v>
      </c>
      <c r="B1887" s="210" t="s">
        <v>52</v>
      </c>
      <c r="C1887" s="231">
        <v>120000</v>
      </c>
      <c r="D1887" s="220">
        <v>120900</v>
      </c>
      <c r="E1887" s="220">
        <v>0</v>
      </c>
      <c r="F1887" s="221">
        <f t="shared" si="474"/>
        <v>100.75</v>
      </c>
      <c r="G1887" s="218"/>
      <c r="H1887" s="218"/>
    </row>
    <row r="1888" spans="1:8" s="178" customFormat="1" x14ac:dyDescent="0.2">
      <c r="A1888" s="209">
        <v>412300</v>
      </c>
      <c r="B1888" s="210" t="s">
        <v>53</v>
      </c>
      <c r="C1888" s="231">
        <v>18000</v>
      </c>
      <c r="D1888" s="220">
        <v>16000</v>
      </c>
      <c r="E1888" s="220">
        <v>0</v>
      </c>
      <c r="F1888" s="221">
        <f t="shared" si="474"/>
        <v>88.888888888888886</v>
      </c>
      <c r="G1888" s="218"/>
      <c r="H1888" s="218"/>
    </row>
    <row r="1889" spans="1:8" s="178" customFormat="1" x14ac:dyDescent="0.2">
      <c r="A1889" s="209">
        <v>412500</v>
      </c>
      <c r="B1889" s="210" t="s">
        <v>57</v>
      </c>
      <c r="C1889" s="231">
        <v>8000</v>
      </c>
      <c r="D1889" s="220">
        <v>6000.0000000000036</v>
      </c>
      <c r="E1889" s="220">
        <v>0</v>
      </c>
      <c r="F1889" s="221">
        <f t="shared" si="474"/>
        <v>75.000000000000043</v>
      </c>
      <c r="G1889" s="218"/>
      <c r="H1889" s="218"/>
    </row>
    <row r="1890" spans="1:8" s="178" customFormat="1" x14ac:dyDescent="0.2">
      <c r="A1890" s="209">
        <v>412600</v>
      </c>
      <c r="B1890" s="210" t="s">
        <v>58</v>
      </c>
      <c r="C1890" s="231">
        <v>22000</v>
      </c>
      <c r="D1890" s="220">
        <v>22000</v>
      </c>
      <c r="E1890" s="220">
        <v>0</v>
      </c>
      <c r="F1890" s="221">
        <f t="shared" si="474"/>
        <v>100</v>
      </c>
      <c r="G1890" s="218"/>
      <c r="H1890" s="218"/>
    </row>
    <row r="1891" spans="1:8" s="178" customFormat="1" x14ac:dyDescent="0.2">
      <c r="A1891" s="209">
        <v>412700</v>
      </c>
      <c r="B1891" s="210" t="s">
        <v>60</v>
      </c>
      <c r="C1891" s="231">
        <v>135000</v>
      </c>
      <c r="D1891" s="220">
        <v>138999.99999999994</v>
      </c>
      <c r="E1891" s="220">
        <v>0</v>
      </c>
      <c r="F1891" s="221">
        <f t="shared" si="474"/>
        <v>102.96296296296292</v>
      </c>
      <c r="G1891" s="218"/>
      <c r="H1891" s="218"/>
    </row>
    <row r="1892" spans="1:8" s="178" customFormat="1" x14ac:dyDescent="0.2">
      <c r="A1892" s="209">
        <v>412900</v>
      </c>
      <c r="B1892" s="223" t="s">
        <v>74</v>
      </c>
      <c r="C1892" s="231">
        <v>0</v>
      </c>
      <c r="D1892" s="220">
        <v>400</v>
      </c>
      <c r="E1892" s="220">
        <v>0</v>
      </c>
      <c r="F1892" s="217">
        <v>0</v>
      </c>
      <c r="G1892" s="218"/>
      <c r="H1892" s="218"/>
    </row>
    <row r="1893" spans="1:8" s="178" customFormat="1" x14ac:dyDescent="0.2">
      <c r="A1893" s="209">
        <v>412900</v>
      </c>
      <c r="B1893" s="223" t="s">
        <v>75</v>
      </c>
      <c r="C1893" s="231">
        <v>1500</v>
      </c>
      <c r="D1893" s="220">
        <v>800</v>
      </c>
      <c r="E1893" s="220">
        <v>0</v>
      </c>
      <c r="F1893" s="221">
        <f t="shared" ref="F1893:F1900" si="476">D1893/C1893*100</f>
        <v>53.333333333333336</v>
      </c>
      <c r="G1893" s="218"/>
      <c r="H1893" s="218"/>
    </row>
    <row r="1894" spans="1:8" s="178" customFormat="1" ht="46.5" x14ac:dyDescent="0.2">
      <c r="A1894" s="209">
        <v>412900</v>
      </c>
      <c r="B1894" s="223" t="s">
        <v>77</v>
      </c>
      <c r="C1894" s="231">
        <v>2000</v>
      </c>
      <c r="D1894" s="220">
        <v>1000</v>
      </c>
      <c r="E1894" s="220">
        <v>0</v>
      </c>
      <c r="F1894" s="221">
        <f t="shared" si="476"/>
        <v>50</v>
      </c>
      <c r="G1894" s="218"/>
      <c r="H1894" s="218"/>
    </row>
    <row r="1895" spans="1:8" s="178" customFormat="1" x14ac:dyDescent="0.2">
      <c r="A1895" s="209">
        <v>412900</v>
      </c>
      <c r="B1895" s="223" t="s">
        <v>78</v>
      </c>
      <c r="C1895" s="231">
        <v>3500</v>
      </c>
      <c r="D1895" s="220">
        <v>3899.9999999999982</v>
      </c>
      <c r="E1895" s="220">
        <v>0</v>
      </c>
      <c r="F1895" s="221">
        <f t="shared" si="476"/>
        <v>111.42857142857136</v>
      </c>
      <c r="G1895" s="218"/>
      <c r="H1895" s="218"/>
    </row>
    <row r="1896" spans="1:8" s="178" customFormat="1" x14ac:dyDescent="0.2">
      <c r="A1896" s="224">
        <v>510000</v>
      </c>
      <c r="B1896" s="222" t="s">
        <v>245</v>
      </c>
      <c r="C1896" s="233">
        <f>C1897+C1899</f>
        <v>11500</v>
      </c>
      <c r="D1896" s="233">
        <f t="shared" ref="D1896" si="477">D1897+D1899</f>
        <v>11500</v>
      </c>
      <c r="E1896" s="233">
        <f>E1897+E1899</f>
        <v>0</v>
      </c>
      <c r="F1896" s="217">
        <f t="shared" si="476"/>
        <v>100</v>
      </c>
      <c r="G1896" s="218"/>
      <c r="H1896" s="218"/>
    </row>
    <row r="1897" spans="1:8" s="178" customFormat="1" x14ac:dyDescent="0.2">
      <c r="A1897" s="224">
        <v>511000</v>
      </c>
      <c r="B1897" s="222" t="s">
        <v>246</v>
      </c>
      <c r="C1897" s="233">
        <f>SUM(C1898:C1898)</f>
        <v>10000</v>
      </c>
      <c r="D1897" s="233">
        <f t="shared" ref="D1897" si="478">SUM(D1898:D1898)</f>
        <v>10000</v>
      </c>
      <c r="E1897" s="233">
        <f t="shared" ref="E1897" si="479">SUM(E1898:E1898)</f>
        <v>0</v>
      </c>
      <c r="F1897" s="217">
        <f t="shared" si="476"/>
        <v>100</v>
      </c>
      <c r="G1897" s="218"/>
      <c r="H1897" s="218"/>
    </row>
    <row r="1898" spans="1:8" s="178" customFormat="1" x14ac:dyDescent="0.2">
      <c r="A1898" s="209">
        <v>511300</v>
      </c>
      <c r="B1898" s="210" t="s">
        <v>249</v>
      </c>
      <c r="C1898" s="231">
        <v>10000</v>
      </c>
      <c r="D1898" s="220">
        <v>10000</v>
      </c>
      <c r="E1898" s="220">
        <v>0</v>
      </c>
      <c r="F1898" s="221">
        <f t="shared" si="476"/>
        <v>100</v>
      </c>
      <c r="G1898" s="218"/>
      <c r="H1898" s="218"/>
    </row>
    <row r="1899" spans="1:8" s="178" customFormat="1" x14ac:dyDescent="0.2">
      <c r="A1899" s="224">
        <v>516000</v>
      </c>
      <c r="B1899" s="222" t="s">
        <v>257</v>
      </c>
      <c r="C1899" s="233">
        <f>C1900</f>
        <v>1500</v>
      </c>
      <c r="D1899" s="233">
        <f t="shared" ref="D1899" si="480">D1900</f>
        <v>1500</v>
      </c>
      <c r="E1899" s="233">
        <f t="shared" ref="E1899" si="481">E1900</f>
        <v>0</v>
      </c>
      <c r="F1899" s="217">
        <f t="shared" si="476"/>
        <v>100</v>
      </c>
      <c r="G1899" s="218"/>
      <c r="H1899" s="218"/>
    </row>
    <row r="1900" spans="1:8" s="178" customFormat="1" x14ac:dyDescent="0.2">
      <c r="A1900" s="209">
        <v>516100</v>
      </c>
      <c r="B1900" s="210" t="s">
        <v>257</v>
      </c>
      <c r="C1900" s="231">
        <v>1500</v>
      </c>
      <c r="D1900" s="220">
        <v>1500</v>
      </c>
      <c r="E1900" s="220">
        <v>0</v>
      </c>
      <c r="F1900" s="221">
        <f t="shared" si="476"/>
        <v>100</v>
      </c>
      <c r="G1900" s="218"/>
      <c r="H1900" s="218"/>
    </row>
    <row r="1901" spans="1:8" s="234" customFormat="1" x14ac:dyDescent="0.2">
      <c r="A1901" s="224">
        <v>630000</v>
      </c>
      <c r="B1901" s="222" t="s">
        <v>277</v>
      </c>
      <c r="C1901" s="233">
        <f>C1902+C1904</f>
        <v>0</v>
      </c>
      <c r="D1901" s="233">
        <f t="shared" ref="D1901" si="482">D1902+D1904</f>
        <v>60500</v>
      </c>
      <c r="E1901" s="233">
        <f>E1902+E1904</f>
        <v>0</v>
      </c>
      <c r="F1901" s="217">
        <v>0</v>
      </c>
      <c r="G1901" s="218"/>
      <c r="H1901" s="218"/>
    </row>
    <row r="1902" spans="1:8" s="234" customFormat="1" x14ac:dyDescent="0.2">
      <c r="A1902" s="224">
        <v>631000</v>
      </c>
      <c r="B1902" s="222" t="s">
        <v>278</v>
      </c>
      <c r="C1902" s="233">
        <f>C1903</f>
        <v>0</v>
      </c>
      <c r="D1902" s="233">
        <f t="shared" ref="D1902" si="483">D1903</f>
        <v>32200</v>
      </c>
      <c r="E1902" s="233">
        <f t="shared" ref="E1902" si="484">E1903</f>
        <v>0</v>
      </c>
      <c r="F1902" s="217">
        <v>0</v>
      </c>
      <c r="G1902" s="218"/>
      <c r="H1902" s="218"/>
    </row>
    <row r="1903" spans="1:8" s="178" customFormat="1" x14ac:dyDescent="0.2">
      <c r="A1903" s="239">
        <v>631900</v>
      </c>
      <c r="B1903" s="210" t="s">
        <v>281</v>
      </c>
      <c r="C1903" s="231">
        <v>0</v>
      </c>
      <c r="D1903" s="220">
        <v>32200</v>
      </c>
      <c r="E1903" s="220">
        <v>0</v>
      </c>
      <c r="F1903" s="217">
        <v>0</v>
      </c>
      <c r="G1903" s="218"/>
      <c r="H1903" s="218"/>
    </row>
    <row r="1904" spans="1:8" s="234" customFormat="1" x14ac:dyDescent="0.2">
      <c r="A1904" s="224">
        <v>638000</v>
      </c>
      <c r="B1904" s="222" t="s">
        <v>284</v>
      </c>
      <c r="C1904" s="233">
        <f>C1905</f>
        <v>0</v>
      </c>
      <c r="D1904" s="233">
        <f t="shared" ref="D1904" si="485">D1905</f>
        <v>28300</v>
      </c>
      <c r="E1904" s="233">
        <f t="shared" ref="E1904" si="486">E1905</f>
        <v>0</v>
      </c>
      <c r="F1904" s="217">
        <v>0</v>
      </c>
      <c r="G1904" s="218"/>
      <c r="H1904" s="218"/>
    </row>
    <row r="1905" spans="1:8" s="178" customFormat="1" x14ac:dyDescent="0.2">
      <c r="A1905" s="209">
        <v>638100</v>
      </c>
      <c r="B1905" s="210" t="s">
        <v>285</v>
      </c>
      <c r="C1905" s="231">
        <v>0</v>
      </c>
      <c r="D1905" s="220">
        <v>28300</v>
      </c>
      <c r="E1905" s="220">
        <v>0</v>
      </c>
      <c r="F1905" s="217">
        <v>0</v>
      </c>
      <c r="G1905" s="218"/>
      <c r="H1905" s="218"/>
    </row>
    <row r="1906" spans="1:8" s="178" customFormat="1" x14ac:dyDescent="0.2">
      <c r="A1906" s="241"/>
      <c r="B1906" s="227" t="s">
        <v>294</v>
      </c>
      <c r="C1906" s="238">
        <f>C1880+C1896+C1901</f>
        <v>2149700</v>
      </c>
      <c r="D1906" s="238">
        <f>D1880+D1896+D1901</f>
        <v>2390500</v>
      </c>
      <c r="E1906" s="238">
        <f>E1880+E1896+E1901</f>
        <v>0</v>
      </c>
      <c r="F1906" s="229">
        <f>D1906/C1906*100</f>
        <v>111.20156300879191</v>
      </c>
      <c r="G1906" s="218"/>
      <c r="H1906" s="218"/>
    </row>
    <row r="1907" spans="1:8" s="178" customFormat="1" x14ac:dyDescent="0.2">
      <c r="A1907" s="242"/>
      <c r="B1907" s="202"/>
      <c r="C1907" s="212"/>
      <c r="D1907" s="212"/>
      <c r="E1907" s="212"/>
      <c r="F1907" s="213"/>
      <c r="G1907" s="218"/>
      <c r="H1907" s="218"/>
    </row>
    <row r="1908" spans="1:8" s="178" customFormat="1" x14ac:dyDescent="0.2">
      <c r="A1908" s="205"/>
      <c r="B1908" s="202"/>
      <c r="C1908" s="231"/>
      <c r="D1908" s="231"/>
      <c r="E1908" s="231"/>
      <c r="F1908" s="232"/>
      <c r="G1908" s="218"/>
      <c r="H1908" s="218"/>
    </row>
    <row r="1909" spans="1:8" s="178" customFormat="1" x14ac:dyDescent="0.2">
      <c r="A1909" s="209" t="s">
        <v>399</v>
      </c>
      <c r="B1909" s="222"/>
      <c r="C1909" s="231"/>
      <c r="D1909" s="231"/>
      <c r="E1909" s="231"/>
      <c r="F1909" s="232"/>
      <c r="G1909" s="218"/>
      <c r="H1909" s="218"/>
    </row>
    <row r="1910" spans="1:8" s="178" customFormat="1" x14ac:dyDescent="0.2">
      <c r="A1910" s="209" t="s">
        <v>377</v>
      </c>
      <c r="B1910" s="222"/>
      <c r="C1910" s="231"/>
      <c r="D1910" s="231"/>
      <c r="E1910" s="231"/>
      <c r="F1910" s="232"/>
      <c r="G1910" s="218"/>
      <c r="H1910" s="218"/>
    </row>
    <row r="1911" spans="1:8" s="178" customFormat="1" x14ac:dyDescent="0.2">
      <c r="A1911" s="209" t="s">
        <v>400</v>
      </c>
      <c r="B1911" s="222"/>
      <c r="C1911" s="231"/>
      <c r="D1911" s="231"/>
      <c r="E1911" s="231"/>
      <c r="F1911" s="232"/>
      <c r="G1911" s="218"/>
      <c r="H1911" s="218"/>
    </row>
    <row r="1912" spans="1:8" s="178" customFormat="1" x14ac:dyDescent="0.2">
      <c r="A1912" s="209" t="s">
        <v>293</v>
      </c>
      <c r="B1912" s="222"/>
      <c r="C1912" s="231"/>
      <c r="D1912" s="231"/>
      <c r="E1912" s="231"/>
      <c r="F1912" s="232"/>
      <c r="G1912" s="218"/>
      <c r="H1912" s="218"/>
    </row>
    <row r="1913" spans="1:8" s="178" customFormat="1" x14ac:dyDescent="0.2">
      <c r="A1913" s="209"/>
      <c r="B1913" s="211"/>
      <c r="C1913" s="212"/>
      <c r="D1913" s="212"/>
      <c r="E1913" s="212"/>
      <c r="F1913" s="213"/>
      <c r="G1913" s="218"/>
      <c r="H1913" s="218"/>
    </row>
    <row r="1914" spans="1:8" s="178" customFormat="1" x14ac:dyDescent="0.2">
      <c r="A1914" s="224">
        <v>410000</v>
      </c>
      <c r="B1914" s="215" t="s">
        <v>44</v>
      </c>
      <c r="C1914" s="233">
        <f>C1915+C1920</f>
        <v>1206500</v>
      </c>
      <c r="D1914" s="233">
        <f t="shared" ref="D1914" si="487">D1915+D1920</f>
        <v>1348699.9966666657</v>
      </c>
      <c r="E1914" s="233">
        <f>E1915+E1920</f>
        <v>0</v>
      </c>
      <c r="F1914" s="217">
        <f t="shared" ref="F1914:F1925" si="488">D1914/C1914*100</f>
        <v>111.7861580328774</v>
      </c>
      <c r="G1914" s="218"/>
      <c r="H1914" s="218"/>
    </row>
    <row r="1915" spans="1:8" s="178" customFormat="1" x14ac:dyDescent="0.2">
      <c r="A1915" s="224">
        <v>411000</v>
      </c>
      <c r="B1915" s="215" t="s">
        <v>45</v>
      </c>
      <c r="C1915" s="233">
        <f>SUM(C1916:C1919)</f>
        <v>1051500</v>
      </c>
      <c r="D1915" s="233">
        <f t="shared" ref="D1915" si="489">SUM(D1916:D1919)</f>
        <v>1194699.9966666657</v>
      </c>
      <c r="E1915" s="233">
        <f>SUM(E1916:E1919)</f>
        <v>0</v>
      </c>
      <c r="F1915" s="217">
        <f t="shared" si="488"/>
        <v>113.61863972103335</v>
      </c>
      <c r="G1915" s="218"/>
      <c r="H1915" s="218"/>
    </row>
    <row r="1916" spans="1:8" s="178" customFormat="1" x14ac:dyDescent="0.2">
      <c r="A1916" s="209">
        <v>411100</v>
      </c>
      <c r="B1916" s="210" t="s">
        <v>46</v>
      </c>
      <c r="C1916" s="231">
        <f>900000+50500</f>
        <v>950500</v>
      </c>
      <c r="D1916" s="220">
        <v>1110499.9999999991</v>
      </c>
      <c r="E1916" s="220">
        <v>0</v>
      </c>
      <c r="F1916" s="221">
        <f t="shared" si="488"/>
        <v>116.83324566017876</v>
      </c>
      <c r="G1916" s="218"/>
      <c r="H1916" s="218"/>
    </row>
    <row r="1917" spans="1:8" s="178" customFormat="1" ht="46.5" x14ac:dyDescent="0.2">
      <c r="A1917" s="209">
        <v>411200</v>
      </c>
      <c r="B1917" s="210" t="s">
        <v>47</v>
      </c>
      <c r="C1917" s="231">
        <v>65000</v>
      </c>
      <c r="D1917" s="220">
        <v>44200</v>
      </c>
      <c r="E1917" s="220">
        <v>0</v>
      </c>
      <c r="F1917" s="221">
        <f t="shared" si="488"/>
        <v>68</v>
      </c>
      <c r="G1917" s="218"/>
      <c r="H1917" s="218"/>
    </row>
    <row r="1918" spans="1:8" s="178" customFormat="1" ht="46.5" x14ac:dyDescent="0.2">
      <c r="A1918" s="209">
        <v>411300</v>
      </c>
      <c r="B1918" s="210" t="s">
        <v>48</v>
      </c>
      <c r="C1918" s="231">
        <v>20000</v>
      </c>
      <c r="D1918" s="220">
        <v>20000</v>
      </c>
      <c r="E1918" s="220">
        <v>0</v>
      </c>
      <c r="F1918" s="221">
        <f t="shared" si="488"/>
        <v>100</v>
      </c>
      <c r="G1918" s="218"/>
      <c r="H1918" s="218"/>
    </row>
    <row r="1919" spans="1:8" s="178" customFormat="1" x14ac:dyDescent="0.2">
      <c r="A1919" s="209">
        <v>411400</v>
      </c>
      <c r="B1919" s="210" t="s">
        <v>49</v>
      </c>
      <c r="C1919" s="231">
        <v>16000</v>
      </c>
      <c r="D1919" s="220">
        <v>19999.996666666666</v>
      </c>
      <c r="E1919" s="220">
        <v>0</v>
      </c>
      <c r="F1919" s="221">
        <f t="shared" si="488"/>
        <v>124.99997916666665</v>
      </c>
      <c r="G1919" s="218"/>
      <c r="H1919" s="218"/>
    </row>
    <row r="1920" spans="1:8" s="178" customFormat="1" x14ac:dyDescent="0.2">
      <c r="A1920" s="224">
        <v>412000</v>
      </c>
      <c r="B1920" s="222" t="s">
        <v>50</v>
      </c>
      <c r="C1920" s="233">
        <f>SUM(C1921:C1928)</f>
        <v>155000</v>
      </c>
      <c r="D1920" s="233">
        <f>SUM(D1921:D1928)</f>
        <v>154000</v>
      </c>
      <c r="E1920" s="233">
        <f>SUM(E1921:E1928)</f>
        <v>0</v>
      </c>
      <c r="F1920" s="217">
        <f t="shared" si="488"/>
        <v>99.354838709677423</v>
      </c>
      <c r="G1920" s="218"/>
      <c r="H1920" s="218"/>
    </row>
    <row r="1921" spans="1:8" s="178" customFormat="1" ht="46.5" x14ac:dyDescent="0.2">
      <c r="A1921" s="209">
        <v>412200</v>
      </c>
      <c r="B1921" s="210" t="s">
        <v>52</v>
      </c>
      <c r="C1921" s="231">
        <v>53000</v>
      </c>
      <c r="D1921" s="220">
        <v>53000</v>
      </c>
      <c r="E1921" s="220">
        <v>0</v>
      </c>
      <c r="F1921" s="221">
        <f t="shared" si="488"/>
        <v>100</v>
      </c>
      <c r="G1921" s="218"/>
      <c r="H1921" s="218"/>
    </row>
    <row r="1922" spans="1:8" s="178" customFormat="1" x14ac:dyDescent="0.2">
      <c r="A1922" s="209">
        <v>412300</v>
      </c>
      <c r="B1922" s="210" t="s">
        <v>53</v>
      </c>
      <c r="C1922" s="231">
        <v>12000</v>
      </c>
      <c r="D1922" s="220">
        <v>12000</v>
      </c>
      <c r="E1922" s="220">
        <v>0</v>
      </c>
      <c r="F1922" s="221">
        <f t="shared" si="488"/>
        <v>100</v>
      </c>
      <c r="G1922" s="218"/>
      <c r="H1922" s="218"/>
    </row>
    <row r="1923" spans="1:8" s="178" customFormat="1" x14ac:dyDescent="0.2">
      <c r="A1923" s="209">
        <v>412500</v>
      </c>
      <c r="B1923" s="210" t="s">
        <v>57</v>
      </c>
      <c r="C1923" s="231">
        <v>5000</v>
      </c>
      <c r="D1923" s="220">
        <v>5000</v>
      </c>
      <c r="E1923" s="220">
        <v>0</v>
      </c>
      <c r="F1923" s="221">
        <f t="shared" si="488"/>
        <v>100</v>
      </c>
      <c r="G1923" s="218"/>
      <c r="H1923" s="218"/>
    </row>
    <row r="1924" spans="1:8" s="178" customFormat="1" x14ac:dyDescent="0.2">
      <c r="A1924" s="209">
        <v>412600</v>
      </c>
      <c r="B1924" s="210" t="s">
        <v>58</v>
      </c>
      <c r="C1924" s="231">
        <v>10000</v>
      </c>
      <c r="D1924" s="220">
        <v>10000</v>
      </c>
      <c r="E1924" s="220">
        <v>0</v>
      </c>
      <c r="F1924" s="221">
        <f t="shared" si="488"/>
        <v>100</v>
      </c>
      <c r="G1924" s="218"/>
      <c r="H1924" s="218"/>
    </row>
    <row r="1925" spans="1:8" s="178" customFormat="1" x14ac:dyDescent="0.2">
      <c r="A1925" s="209">
        <v>412700</v>
      </c>
      <c r="B1925" s="210" t="s">
        <v>60</v>
      </c>
      <c r="C1925" s="231">
        <v>70000</v>
      </c>
      <c r="D1925" s="220">
        <v>70000</v>
      </c>
      <c r="E1925" s="220">
        <v>0</v>
      </c>
      <c r="F1925" s="221">
        <f t="shared" si="488"/>
        <v>100</v>
      </c>
      <c r="G1925" s="218"/>
      <c r="H1925" s="218"/>
    </row>
    <row r="1926" spans="1:8" s="178" customFormat="1" x14ac:dyDescent="0.2">
      <c r="A1926" s="209">
        <v>412900</v>
      </c>
      <c r="B1926" s="210" t="s">
        <v>74</v>
      </c>
      <c r="C1926" s="231">
        <v>0</v>
      </c>
      <c r="D1926" s="220">
        <v>2000</v>
      </c>
      <c r="E1926" s="220">
        <v>0</v>
      </c>
      <c r="F1926" s="217">
        <v>0</v>
      </c>
      <c r="G1926" s="218"/>
      <c r="H1926" s="218"/>
    </row>
    <row r="1927" spans="1:8" s="178" customFormat="1" x14ac:dyDescent="0.2">
      <c r="A1927" s="209">
        <v>412900</v>
      </c>
      <c r="B1927" s="210" t="s">
        <v>76</v>
      </c>
      <c r="C1927" s="231">
        <v>0</v>
      </c>
      <c r="D1927" s="220">
        <v>1000</v>
      </c>
      <c r="E1927" s="220">
        <v>0</v>
      </c>
      <c r="F1927" s="217">
        <v>0</v>
      </c>
      <c r="G1927" s="218"/>
      <c r="H1927" s="218"/>
    </row>
    <row r="1928" spans="1:8" s="178" customFormat="1" x14ac:dyDescent="0.2">
      <c r="A1928" s="209">
        <v>412900</v>
      </c>
      <c r="B1928" s="210" t="s">
        <v>80</v>
      </c>
      <c r="C1928" s="231">
        <v>5000</v>
      </c>
      <c r="D1928" s="220">
        <v>1000</v>
      </c>
      <c r="E1928" s="220">
        <v>0</v>
      </c>
      <c r="F1928" s="221">
        <f>D1928/C1928*100</f>
        <v>20</v>
      </c>
      <c r="G1928" s="218"/>
      <c r="H1928" s="218"/>
    </row>
    <row r="1929" spans="1:8" s="234" customFormat="1" x14ac:dyDescent="0.2">
      <c r="A1929" s="224">
        <v>510000</v>
      </c>
      <c r="B1929" s="222" t="s">
        <v>245</v>
      </c>
      <c r="C1929" s="233">
        <f>C1930</f>
        <v>25000</v>
      </c>
      <c r="D1929" s="233">
        <f t="shared" ref="D1929" si="490">D1930</f>
        <v>25000</v>
      </c>
      <c r="E1929" s="233">
        <f t="shared" ref="E1929" si="491">E1930</f>
        <v>0</v>
      </c>
      <c r="F1929" s="217">
        <f>D1929/C1929*100</f>
        <v>100</v>
      </c>
      <c r="G1929" s="218"/>
      <c r="H1929" s="218"/>
    </row>
    <row r="1930" spans="1:8" s="234" customFormat="1" x14ac:dyDescent="0.2">
      <c r="A1930" s="224">
        <v>511000</v>
      </c>
      <c r="B1930" s="222" t="s">
        <v>246</v>
      </c>
      <c r="C1930" s="233">
        <f>C1931+0+0</f>
        <v>25000</v>
      </c>
      <c r="D1930" s="233">
        <f>D1931+0+0</f>
        <v>25000</v>
      </c>
      <c r="E1930" s="233">
        <f>E1931+0+0</f>
        <v>0</v>
      </c>
      <c r="F1930" s="217">
        <f>D1930/C1930*100</f>
        <v>100</v>
      </c>
      <c r="G1930" s="218"/>
      <c r="H1930" s="218"/>
    </row>
    <row r="1931" spans="1:8" s="178" customFormat="1" x14ac:dyDescent="0.2">
      <c r="A1931" s="209">
        <v>511300</v>
      </c>
      <c r="B1931" s="210" t="s">
        <v>249</v>
      </c>
      <c r="C1931" s="231">
        <v>25000</v>
      </c>
      <c r="D1931" s="220">
        <v>25000</v>
      </c>
      <c r="E1931" s="220">
        <v>0</v>
      </c>
      <c r="F1931" s="221">
        <f>D1931/C1931*100</f>
        <v>100</v>
      </c>
      <c r="G1931" s="218"/>
      <c r="H1931" s="218"/>
    </row>
    <row r="1932" spans="1:8" s="178" customFormat="1" x14ac:dyDescent="0.2">
      <c r="A1932" s="241"/>
      <c r="B1932" s="227" t="s">
        <v>294</v>
      </c>
      <c r="C1932" s="238">
        <f>C1914+C1929+0</f>
        <v>1231500</v>
      </c>
      <c r="D1932" s="238">
        <f>D1914+D1929+0</f>
        <v>1373699.9966666657</v>
      </c>
      <c r="E1932" s="238">
        <f>E1914+E1929+0</f>
        <v>0</v>
      </c>
      <c r="F1932" s="229">
        <f>D1932/C1932*100</f>
        <v>111.546893760996</v>
      </c>
      <c r="G1932" s="218"/>
      <c r="H1932" s="218"/>
    </row>
    <row r="1933" spans="1:8" s="178" customFormat="1" x14ac:dyDescent="0.2">
      <c r="A1933" s="242"/>
      <c r="B1933" s="202"/>
      <c r="C1933" s="212"/>
      <c r="D1933" s="212"/>
      <c r="E1933" s="212"/>
      <c r="F1933" s="213"/>
      <c r="G1933" s="218"/>
      <c r="H1933" s="218"/>
    </row>
    <row r="1934" spans="1:8" s="178" customFormat="1" x14ac:dyDescent="0.2">
      <c r="A1934" s="205"/>
      <c r="B1934" s="202"/>
      <c r="C1934" s="231"/>
      <c r="D1934" s="231"/>
      <c r="E1934" s="231"/>
      <c r="F1934" s="232"/>
      <c r="G1934" s="218"/>
      <c r="H1934" s="218"/>
    </row>
    <row r="1935" spans="1:8" s="178" customFormat="1" x14ac:dyDescent="0.2">
      <c r="A1935" s="209" t="s">
        <v>401</v>
      </c>
      <c r="B1935" s="222"/>
      <c r="C1935" s="231"/>
      <c r="D1935" s="231"/>
      <c r="E1935" s="231"/>
      <c r="F1935" s="232"/>
      <c r="G1935" s="218"/>
      <c r="H1935" s="218"/>
    </row>
    <row r="1936" spans="1:8" s="178" customFormat="1" x14ac:dyDescent="0.2">
      <c r="A1936" s="209" t="s">
        <v>377</v>
      </c>
      <c r="B1936" s="222"/>
      <c r="C1936" s="231"/>
      <c r="D1936" s="231"/>
      <c r="E1936" s="231"/>
      <c r="F1936" s="232"/>
      <c r="G1936" s="218"/>
      <c r="H1936" s="218"/>
    </row>
    <row r="1937" spans="1:8" s="178" customFormat="1" x14ac:dyDescent="0.2">
      <c r="A1937" s="209" t="s">
        <v>402</v>
      </c>
      <c r="B1937" s="222"/>
      <c r="C1937" s="231"/>
      <c r="D1937" s="231"/>
      <c r="E1937" s="231"/>
      <c r="F1937" s="232"/>
      <c r="G1937" s="218"/>
      <c r="H1937" s="218"/>
    </row>
    <row r="1938" spans="1:8" s="178" customFormat="1" x14ac:dyDescent="0.2">
      <c r="A1938" s="209" t="s">
        <v>293</v>
      </c>
      <c r="B1938" s="222"/>
      <c r="C1938" s="231"/>
      <c r="D1938" s="231"/>
      <c r="E1938" s="231"/>
      <c r="F1938" s="232"/>
      <c r="G1938" s="218"/>
      <c r="H1938" s="218"/>
    </row>
    <row r="1939" spans="1:8" s="178" customFormat="1" x14ac:dyDescent="0.2">
      <c r="A1939" s="209"/>
      <c r="B1939" s="211"/>
      <c r="C1939" s="212"/>
      <c r="D1939" s="212"/>
      <c r="E1939" s="212"/>
      <c r="F1939" s="213"/>
      <c r="G1939" s="218"/>
      <c r="H1939" s="218"/>
    </row>
    <row r="1940" spans="1:8" s="178" customFormat="1" x14ac:dyDescent="0.2">
      <c r="A1940" s="224">
        <v>410000</v>
      </c>
      <c r="B1940" s="215" t="s">
        <v>44</v>
      </c>
      <c r="C1940" s="233">
        <f>C1941+C1946+C1957</f>
        <v>6102200</v>
      </c>
      <c r="D1940" s="233">
        <f>D1941+D1946+D1957</f>
        <v>6105999.9999999972</v>
      </c>
      <c r="E1940" s="233">
        <f>E1941+E1946+E1957</f>
        <v>0</v>
      </c>
      <c r="F1940" s="217">
        <f t="shared" ref="F1940:F1955" si="492">D1940/C1940*100</f>
        <v>100.06227262298839</v>
      </c>
      <c r="G1940" s="218"/>
      <c r="H1940" s="218"/>
    </row>
    <row r="1941" spans="1:8" s="178" customFormat="1" x14ac:dyDescent="0.2">
      <c r="A1941" s="224">
        <v>411000</v>
      </c>
      <c r="B1941" s="215" t="s">
        <v>45</v>
      </c>
      <c r="C1941" s="233">
        <f>SUM(C1942:C1945)</f>
        <v>5569900</v>
      </c>
      <c r="D1941" s="233">
        <f t="shared" ref="D1941" si="493">SUM(D1942:D1945)</f>
        <v>5463799.9999999972</v>
      </c>
      <c r="E1941" s="233">
        <f>SUM(E1942:E1945)</f>
        <v>0</v>
      </c>
      <c r="F1941" s="217">
        <f t="shared" si="492"/>
        <v>98.0951184042801</v>
      </c>
      <c r="G1941" s="218"/>
      <c r="H1941" s="218"/>
    </row>
    <row r="1942" spans="1:8" s="178" customFormat="1" x14ac:dyDescent="0.2">
      <c r="A1942" s="209">
        <v>411100</v>
      </c>
      <c r="B1942" s="210" t="s">
        <v>46</v>
      </c>
      <c r="C1942" s="231">
        <f>4860000+355700+5900</f>
        <v>5221600</v>
      </c>
      <c r="D1942" s="220">
        <v>5053799.9999999972</v>
      </c>
      <c r="E1942" s="220">
        <v>0</v>
      </c>
      <c r="F1942" s="221">
        <f t="shared" si="492"/>
        <v>96.786425616669163</v>
      </c>
      <c r="G1942" s="218"/>
      <c r="H1942" s="218"/>
    </row>
    <row r="1943" spans="1:8" s="178" customFormat="1" ht="46.5" x14ac:dyDescent="0.2">
      <c r="A1943" s="209">
        <v>411200</v>
      </c>
      <c r="B1943" s="210" t="s">
        <v>47</v>
      </c>
      <c r="C1943" s="231">
        <v>210000</v>
      </c>
      <c r="D1943" s="220">
        <v>214400</v>
      </c>
      <c r="E1943" s="220">
        <v>0</v>
      </c>
      <c r="F1943" s="221">
        <f t="shared" si="492"/>
        <v>102.0952380952381</v>
      </c>
      <c r="G1943" s="218"/>
      <c r="H1943" s="218"/>
    </row>
    <row r="1944" spans="1:8" s="178" customFormat="1" ht="46.5" x14ac:dyDescent="0.2">
      <c r="A1944" s="209">
        <v>411300</v>
      </c>
      <c r="B1944" s="210" t="s">
        <v>48</v>
      </c>
      <c r="C1944" s="231">
        <v>108300</v>
      </c>
      <c r="D1944" s="220">
        <v>132100</v>
      </c>
      <c r="E1944" s="220">
        <v>0</v>
      </c>
      <c r="F1944" s="221">
        <f t="shared" si="492"/>
        <v>121.97599261311171</v>
      </c>
      <c r="G1944" s="218"/>
      <c r="H1944" s="218"/>
    </row>
    <row r="1945" spans="1:8" s="178" customFormat="1" x14ac:dyDescent="0.2">
      <c r="A1945" s="209">
        <v>411400</v>
      </c>
      <c r="B1945" s="210" t="s">
        <v>49</v>
      </c>
      <c r="C1945" s="231">
        <v>30000</v>
      </c>
      <c r="D1945" s="220">
        <v>63500</v>
      </c>
      <c r="E1945" s="220">
        <v>0</v>
      </c>
      <c r="F1945" s="221">
        <f t="shared" si="492"/>
        <v>211.66666666666666</v>
      </c>
      <c r="G1945" s="218"/>
      <c r="H1945" s="218"/>
    </row>
    <row r="1946" spans="1:8" s="178" customFormat="1" x14ac:dyDescent="0.2">
      <c r="A1946" s="224">
        <v>412000</v>
      </c>
      <c r="B1946" s="222" t="s">
        <v>50</v>
      </c>
      <c r="C1946" s="233">
        <f>SUM(C1947:C1956)</f>
        <v>531800</v>
      </c>
      <c r="D1946" s="233">
        <f>SUM(D1947:D1956)</f>
        <v>641200</v>
      </c>
      <c r="E1946" s="233">
        <f>SUM(E1947:E1956)</f>
        <v>0</v>
      </c>
      <c r="F1946" s="217">
        <f t="shared" si="492"/>
        <v>120.57164347499061</v>
      </c>
      <c r="G1946" s="218"/>
      <c r="H1946" s="218"/>
    </row>
    <row r="1947" spans="1:8" s="178" customFormat="1" ht="46.5" x14ac:dyDescent="0.2">
      <c r="A1947" s="209">
        <v>412200</v>
      </c>
      <c r="B1947" s="210" t="s">
        <v>52</v>
      </c>
      <c r="C1947" s="231">
        <v>152000</v>
      </c>
      <c r="D1947" s="220">
        <v>153300</v>
      </c>
      <c r="E1947" s="220">
        <v>0</v>
      </c>
      <c r="F1947" s="221">
        <f t="shared" si="492"/>
        <v>100.85526315789475</v>
      </c>
      <c r="G1947" s="218"/>
      <c r="H1947" s="218"/>
    </row>
    <row r="1948" spans="1:8" s="178" customFormat="1" x14ac:dyDescent="0.2">
      <c r="A1948" s="209">
        <v>412300</v>
      </c>
      <c r="B1948" s="210" t="s">
        <v>53</v>
      </c>
      <c r="C1948" s="231">
        <v>63300</v>
      </c>
      <c r="D1948" s="220">
        <v>77300</v>
      </c>
      <c r="E1948" s="220">
        <v>0</v>
      </c>
      <c r="F1948" s="221">
        <f t="shared" si="492"/>
        <v>122.1169036334913</v>
      </c>
      <c r="G1948" s="218"/>
      <c r="H1948" s="218"/>
    </row>
    <row r="1949" spans="1:8" s="178" customFormat="1" x14ac:dyDescent="0.2">
      <c r="A1949" s="209">
        <v>412500</v>
      </c>
      <c r="B1949" s="210" t="s">
        <v>57</v>
      </c>
      <c r="C1949" s="231">
        <v>25000</v>
      </c>
      <c r="D1949" s="220">
        <v>20800</v>
      </c>
      <c r="E1949" s="220">
        <v>0</v>
      </c>
      <c r="F1949" s="221">
        <f t="shared" si="492"/>
        <v>83.2</v>
      </c>
      <c r="G1949" s="218"/>
      <c r="H1949" s="218"/>
    </row>
    <row r="1950" spans="1:8" s="178" customFormat="1" x14ac:dyDescent="0.2">
      <c r="A1950" s="209">
        <v>412600</v>
      </c>
      <c r="B1950" s="210" t="s">
        <v>58</v>
      </c>
      <c r="C1950" s="231">
        <v>13000</v>
      </c>
      <c r="D1950" s="220">
        <v>14300</v>
      </c>
      <c r="E1950" s="220">
        <v>0</v>
      </c>
      <c r="F1950" s="221">
        <f t="shared" si="492"/>
        <v>110.00000000000001</v>
      </c>
      <c r="G1950" s="218"/>
      <c r="H1950" s="218"/>
    </row>
    <row r="1951" spans="1:8" s="178" customFormat="1" x14ac:dyDescent="0.2">
      <c r="A1951" s="209">
        <v>412700</v>
      </c>
      <c r="B1951" s="210" t="s">
        <v>60</v>
      </c>
      <c r="C1951" s="231">
        <v>260000</v>
      </c>
      <c r="D1951" s="220">
        <v>333000</v>
      </c>
      <c r="E1951" s="220">
        <v>0</v>
      </c>
      <c r="F1951" s="221">
        <f t="shared" si="492"/>
        <v>128.07692307692307</v>
      </c>
      <c r="G1951" s="218"/>
      <c r="H1951" s="218"/>
    </row>
    <row r="1952" spans="1:8" s="178" customFormat="1" x14ac:dyDescent="0.2">
      <c r="A1952" s="209">
        <v>412900</v>
      </c>
      <c r="B1952" s="223" t="s">
        <v>75</v>
      </c>
      <c r="C1952" s="231">
        <v>4000</v>
      </c>
      <c r="D1952" s="220">
        <v>4000</v>
      </c>
      <c r="E1952" s="220">
        <v>0</v>
      </c>
      <c r="F1952" s="221">
        <f t="shared" si="492"/>
        <v>100</v>
      </c>
      <c r="G1952" s="218"/>
      <c r="H1952" s="218"/>
    </row>
    <row r="1953" spans="1:8" s="178" customFormat="1" x14ac:dyDescent="0.2">
      <c r="A1953" s="209">
        <v>412900</v>
      </c>
      <c r="B1953" s="223" t="s">
        <v>76</v>
      </c>
      <c r="C1953" s="231">
        <v>1500</v>
      </c>
      <c r="D1953" s="220">
        <v>1500</v>
      </c>
      <c r="E1953" s="220">
        <v>0</v>
      </c>
      <c r="F1953" s="221">
        <f t="shared" si="492"/>
        <v>100</v>
      </c>
      <c r="G1953" s="218"/>
      <c r="H1953" s="218"/>
    </row>
    <row r="1954" spans="1:8" s="178" customFormat="1" ht="46.5" x14ac:dyDescent="0.2">
      <c r="A1954" s="209">
        <v>412900</v>
      </c>
      <c r="B1954" s="223" t="s">
        <v>77</v>
      </c>
      <c r="C1954" s="231">
        <v>2000</v>
      </c>
      <c r="D1954" s="220">
        <v>700</v>
      </c>
      <c r="E1954" s="220">
        <v>0</v>
      </c>
      <c r="F1954" s="221">
        <f t="shared" si="492"/>
        <v>35</v>
      </c>
      <c r="G1954" s="218"/>
      <c r="H1954" s="218"/>
    </row>
    <row r="1955" spans="1:8" s="178" customFormat="1" x14ac:dyDescent="0.2">
      <c r="A1955" s="209">
        <v>412900</v>
      </c>
      <c r="B1955" s="223" t="s">
        <v>78</v>
      </c>
      <c r="C1955" s="231">
        <v>9000</v>
      </c>
      <c r="D1955" s="220">
        <v>10300</v>
      </c>
      <c r="E1955" s="220">
        <v>0</v>
      </c>
      <c r="F1955" s="221">
        <f t="shared" si="492"/>
        <v>114.44444444444444</v>
      </c>
      <c r="G1955" s="218"/>
      <c r="H1955" s="218"/>
    </row>
    <row r="1956" spans="1:8" s="178" customFormat="1" x14ac:dyDescent="0.2">
      <c r="A1956" s="209">
        <v>412900</v>
      </c>
      <c r="B1956" s="210" t="s">
        <v>80</v>
      </c>
      <c r="C1956" s="231">
        <v>2000</v>
      </c>
      <c r="D1956" s="220">
        <v>25999.999999999996</v>
      </c>
      <c r="E1956" s="220">
        <v>0</v>
      </c>
      <c r="F1956" s="221"/>
      <c r="G1956" s="218"/>
      <c r="H1956" s="218"/>
    </row>
    <row r="1957" spans="1:8" s="234" customFormat="1" x14ac:dyDescent="0.2">
      <c r="A1957" s="224">
        <v>413000</v>
      </c>
      <c r="B1957" s="222" t="s">
        <v>97</v>
      </c>
      <c r="C1957" s="233">
        <f>C1958</f>
        <v>500</v>
      </c>
      <c r="D1957" s="233">
        <f t="shared" ref="D1957" si="494">D1958</f>
        <v>999.99999999999955</v>
      </c>
      <c r="E1957" s="233">
        <f t="shared" ref="E1957" si="495">E1958</f>
        <v>0</v>
      </c>
      <c r="F1957" s="217">
        <f t="shared" ref="F1957:F1964" si="496">D1957/C1957*100</f>
        <v>199.99999999999991</v>
      </c>
      <c r="G1957" s="218"/>
      <c r="H1957" s="218"/>
    </row>
    <row r="1958" spans="1:8" s="178" customFormat="1" x14ac:dyDescent="0.2">
      <c r="A1958" s="209">
        <v>413900</v>
      </c>
      <c r="B1958" s="210" t="s">
        <v>106</v>
      </c>
      <c r="C1958" s="231">
        <v>500</v>
      </c>
      <c r="D1958" s="220">
        <v>999.99999999999955</v>
      </c>
      <c r="E1958" s="220">
        <v>0</v>
      </c>
      <c r="F1958" s="221">
        <f t="shared" si="496"/>
        <v>199.99999999999991</v>
      </c>
      <c r="G1958" s="218"/>
      <c r="H1958" s="218"/>
    </row>
    <row r="1959" spans="1:8" s="178" customFormat="1" x14ac:dyDescent="0.2">
      <c r="A1959" s="224">
        <v>510000</v>
      </c>
      <c r="B1959" s="222" t="s">
        <v>245</v>
      </c>
      <c r="C1959" s="233">
        <f>C1960+C1962+0</f>
        <v>28500</v>
      </c>
      <c r="D1959" s="233">
        <f>D1960+D1962+0</f>
        <v>28500</v>
      </c>
      <c r="E1959" s="233">
        <f>E1960+E1962+0</f>
        <v>0</v>
      </c>
      <c r="F1959" s="217">
        <f t="shared" si="496"/>
        <v>100</v>
      </c>
      <c r="G1959" s="218"/>
      <c r="H1959" s="218"/>
    </row>
    <row r="1960" spans="1:8" s="178" customFormat="1" x14ac:dyDescent="0.2">
      <c r="A1960" s="224">
        <v>511000</v>
      </c>
      <c r="B1960" s="222" t="s">
        <v>246</v>
      </c>
      <c r="C1960" s="233">
        <f>SUM(C1961:C1961)</f>
        <v>25000</v>
      </c>
      <c r="D1960" s="233">
        <f>SUM(D1961:D1961)</f>
        <v>25000</v>
      </c>
      <c r="E1960" s="233">
        <f>SUM(E1961:E1961)</f>
        <v>0</v>
      </c>
      <c r="F1960" s="217">
        <f t="shared" si="496"/>
        <v>100</v>
      </c>
      <c r="G1960" s="218"/>
      <c r="H1960" s="218"/>
    </row>
    <row r="1961" spans="1:8" s="178" customFormat="1" x14ac:dyDescent="0.2">
      <c r="A1961" s="209">
        <v>511300</v>
      </c>
      <c r="B1961" s="210" t="s">
        <v>249</v>
      </c>
      <c r="C1961" s="231">
        <v>25000</v>
      </c>
      <c r="D1961" s="220">
        <v>25000</v>
      </c>
      <c r="E1961" s="220">
        <v>0</v>
      </c>
      <c r="F1961" s="221">
        <f t="shared" si="496"/>
        <v>100</v>
      </c>
      <c r="G1961" s="218"/>
      <c r="H1961" s="218"/>
    </row>
    <row r="1962" spans="1:8" s="234" customFormat="1" x14ac:dyDescent="0.2">
      <c r="A1962" s="224">
        <v>516000</v>
      </c>
      <c r="B1962" s="222" t="s">
        <v>257</v>
      </c>
      <c r="C1962" s="233">
        <f>C1963</f>
        <v>3500</v>
      </c>
      <c r="D1962" s="233">
        <f t="shared" ref="D1962" si="497">D1963</f>
        <v>3500</v>
      </c>
      <c r="E1962" s="233">
        <f t="shared" ref="E1962" si="498">E1963</f>
        <v>0</v>
      </c>
      <c r="F1962" s="217">
        <f t="shared" si="496"/>
        <v>100</v>
      </c>
      <c r="G1962" s="218"/>
      <c r="H1962" s="218"/>
    </row>
    <row r="1963" spans="1:8" s="178" customFormat="1" x14ac:dyDescent="0.2">
      <c r="A1963" s="209">
        <v>516100</v>
      </c>
      <c r="B1963" s="210" t="s">
        <v>257</v>
      </c>
      <c r="C1963" s="231">
        <v>3500</v>
      </c>
      <c r="D1963" s="220">
        <v>3500</v>
      </c>
      <c r="E1963" s="220">
        <v>0</v>
      </c>
      <c r="F1963" s="221">
        <f t="shared" si="496"/>
        <v>100</v>
      </c>
      <c r="G1963" s="218"/>
      <c r="H1963" s="218"/>
    </row>
    <row r="1964" spans="1:8" s="234" customFormat="1" x14ac:dyDescent="0.2">
      <c r="A1964" s="224">
        <v>630000</v>
      </c>
      <c r="B1964" s="222" t="s">
        <v>277</v>
      </c>
      <c r="C1964" s="233">
        <f>C1965+C1967</f>
        <v>100000</v>
      </c>
      <c r="D1964" s="233">
        <f>D1965+D1967</f>
        <v>39200.000000000015</v>
      </c>
      <c r="E1964" s="233">
        <f>E1965+E1967</f>
        <v>33000</v>
      </c>
      <c r="F1964" s="217">
        <f t="shared" si="496"/>
        <v>39.20000000000001</v>
      </c>
      <c r="G1964" s="218"/>
      <c r="H1964" s="218"/>
    </row>
    <row r="1965" spans="1:8" s="234" customFormat="1" x14ac:dyDescent="0.2">
      <c r="A1965" s="224">
        <v>631000</v>
      </c>
      <c r="B1965" s="222" t="s">
        <v>278</v>
      </c>
      <c r="C1965" s="233">
        <f>0+C1966</f>
        <v>0</v>
      </c>
      <c r="D1965" s="233">
        <f>0+D1966</f>
        <v>0</v>
      </c>
      <c r="E1965" s="233">
        <f>0+E1966</f>
        <v>33000</v>
      </c>
      <c r="F1965" s="217">
        <v>0</v>
      </c>
      <c r="G1965" s="218"/>
      <c r="H1965" s="218"/>
    </row>
    <row r="1966" spans="1:8" s="178" customFormat="1" x14ac:dyDescent="0.2">
      <c r="A1966" s="239">
        <v>631200</v>
      </c>
      <c r="B1966" s="210" t="s">
        <v>280</v>
      </c>
      <c r="C1966" s="231">
        <v>0</v>
      </c>
      <c r="D1966" s="220">
        <v>0</v>
      </c>
      <c r="E1966" s="231">
        <v>33000</v>
      </c>
      <c r="F1966" s="217">
        <v>0</v>
      </c>
      <c r="G1966" s="218"/>
      <c r="H1966" s="218"/>
    </row>
    <row r="1967" spans="1:8" s="234" customFormat="1" x14ac:dyDescent="0.2">
      <c r="A1967" s="224">
        <v>638000</v>
      </c>
      <c r="B1967" s="222" t="s">
        <v>284</v>
      </c>
      <c r="C1967" s="233">
        <f>C1968</f>
        <v>100000</v>
      </c>
      <c r="D1967" s="233">
        <f t="shared" ref="D1967" si="499">D1968</f>
        <v>39200.000000000015</v>
      </c>
      <c r="E1967" s="233">
        <f t="shared" ref="E1967" si="500">E1968</f>
        <v>0</v>
      </c>
      <c r="F1967" s="217">
        <f>D1967/C1967*100</f>
        <v>39.20000000000001</v>
      </c>
      <c r="G1967" s="218"/>
      <c r="H1967" s="218"/>
    </row>
    <row r="1968" spans="1:8" s="178" customFormat="1" x14ac:dyDescent="0.2">
      <c r="A1968" s="209">
        <v>638100</v>
      </c>
      <c r="B1968" s="210" t="s">
        <v>285</v>
      </c>
      <c r="C1968" s="231">
        <v>100000</v>
      </c>
      <c r="D1968" s="220">
        <v>39200.000000000015</v>
      </c>
      <c r="E1968" s="220">
        <v>0</v>
      </c>
      <c r="F1968" s="221">
        <f>D1968/C1968*100</f>
        <v>39.20000000000001</v>
      </c>
      <c r="G1968" s="218"/>
      <c r="H1968" s="218"/>
    </row>
    <row r="1969" spans="1:8" s="178" customFormat="1" x14ac:dyDescent="0.2">
      <c r="A1969" s="241"/>
      <c r="B1969" s="227" t="s">
        <v>294</v>
      </c>
      <c r="C1969" s="238">
        <f>C1940+C1959+C1964</f>
        <v>6230700</v>
      </c>
      <c r="D1969" s="238">
        <f>D1940+D1959+D1964</f>
        <v>6173699.9999999972</v>
      </c>
      <c r="E1969" s="238">
        <f>E1940+E1959+E1964</f>
        <v>33000</v>
      </c>
      <c r="F1969" s="229">
        <f>D1969/C1969*100</f>
        <v>99.08517502046314</v>
      </c>
      <c r="G1969" s="218"/>
      <c r="H1969" s="218"/>
    </row>
    <row r="1970" spans="1:8" s="178" customFormat="1" x14ac:dyDescent="0.2">
      <c r="A1970" s="242"/>
      <c r="B1970" s="202"/>
      <c r="C1970" s="212"/>
      <c r="D1970" s="212"/>
      <c r="E1970" s="212"/>
      <c r="F1970" s="213"/>
      <c r="G1970" s="218"/>
      <c r="H1970" s="218"/>
    </row>
    <row r="1971" spans="1:8" s="178" customFormat="1" x14ac:dyDescent="0.2">
      <c r="A1971" s="205"/>
      <c r="B1971" s="202"/>
      <c r="C1971" s="231"/>
      <c r="D1971" s="231"/>
      <c r="E1971" s="231"/>
      <c r="F1971" s="232"/>
      <c r="G1971" s="218"/>
      <c r="H1971" s="218"/>
    </row>
    <row r="1972" spans="1:8" s="178" customFormat="1" x14ac:dyDescent="0.2">
      <c r="A1972" s="209" t="s">
        <v>403</v>
      </c>
      <c r="B1972" s="222"/>
      <c r="C1972" s="231"/>
      <c r="D1972" s="231"/>
      <c r="E1972" s="231"/>
      <c r="F1972" s="232"/>
      <c r="G1972" s="218"/>
      <c r="H1972" s="218"/>
    </row>
    <row r="1973" spans="1:8" s="178" customFormat="1" x14ac:dyDescent="0.2">
      <c r="A1973" s="209" t="s">
        <v>377</v>
      </c>
      <c r="B1973" s="222"/>
      <c r="C1973" s="231"/>
      <c r="D1973" s="231"/>
      <c r="E1973" s="231"/>
      <c r="F1973" s="232"/>
      <c r="G1973" s="218"/>
      <c r="H1973" s="218"/>
    </row>
    <row r="1974" spans="1:8" s="178" customFormat="1" x14ac:dyDescent="0.2">
      <c r="A1974" s="209" t="s">
        <v>404</v>
      </c>
      <c r="B1974" s="222"/>
      <c r="C1974" s="231"/>
      <c r="D1974" s="231"/>
      <c r="E1974" s="231"/>
      <c r="F1974" s="232"/>
      <c r="G1974" s="218"/>
      <c r="H1974" s="218"/>
    </row>
    <row r="1975" spans="1:8" s="178" customFormat="1" x14ac:dyDescent="0.2">
      <c r="A1975" s="209" t="s">
        <v>293</v>
      </c>
      <c r="B1975" s="222"/>
      <c r="C1975" s="231"/>
      <c r="D1975" s="231"/>
      <c r="E1975" s="231"/>
      <c r="F1975" s="232"/>
      <c r="G1975" s="218"/>
      <c r="H1975" s="218"/>
    </row>
    <row r="1976" spans="1:8" s="178" customFormat="1" x14ac:dyDescent="0.2">
      <c r="A1976" s="209"/>
      <c r="B1976" s="211"/>
      <c r="C1976" s="212"/>
      <c r="D1976" s="212"/>
      <c r="E1976" s="212"/>
      <c r="F1976" s="213"/>
      <c r="G1976" s="218"/>
      <c r="H1976" s="218"/>
    </row>
    <row r="1977" spans="1:8" s="178" customFormat="1" x14ac:dyDescent="0.2">
      <c r="A1977" s="224">
        <v>410000</v>
      </c>
      <c r="B1977" s="215" t="s">
        <v>44</v>
      </c>
      <c r="C1977" s="233">
        <f>C1978+C1983+0</f>
        <v>1885000</v>
      </c>
      <c r="D1977" s="233">
        <f>D1978+D1983+0</f>
        <v>2030000</v>
      </c>
      <c r="E1977" s="233">
        <f>E1978+E1983+0</f>
        <v>0</v>
      </c>
      <c r="F1977" s="217">
        <f>D1977/C1977*100</f>
        <v>107.69230769230769</v>
      </c>
      <c r="G1977" s="218"/>
      <c r="H1977" s="218"/>
    </row>
    <row r="1978" spans="1:8" s="178" customFormat="1" x14ac:dyDescent="0.2">
      <c r="A1978" s="224">
        <v>411000</v>
      </c>
      <c r="B1978" s="215" t="s">
        <v>45</v>
      </c>
      <c r="C1978" s="233">
        <f>SUM(C1979:C1982)</f>
        <v>1740800</v>
      </c>
      <c r="D1978" s="233">
        <f t="shared" ref="D1978" si="501">SUM(D1979:D1982)</f>
        <v>1885800</v>
      </c>
      <c r="E1978" s="233">
        <f>SUM(E1979:E1982)</f>
        <v>0</v>
      </c>
      <c r="F1978" s="217">
        <f>D1978/C1978*100</f>
        <v>108.32950367647058</v>
      </c>
      <c r="G1978" s="218"/>
      <c r="H1978" s="218"/>
    </row>
    <row r="1979" spans="1:8" s="178" customFormat="1" x14ac:dyDescent="0.2">
      <c r="A1979" s="209">
        <v>411100</v>
      </c>
      <c r="B1979" s="210" t="s">
        <v>46</v>
      </c>
      <c r="C1979" s="231">
        <f>1530000+103200</f>
        <v>1633200</v>
      </c>
      <c r="D1979" s="220">
        <v>1760000</v>
      </c>
      <c r="E1979" s="220">
        <v>0</v>
      </c>
      <c r="F1979" s="221">
        <f>D1979/C1979*100</f>
        <v>107.76389909380357</v>
      </c>
      <c r="G1979" s="218"/>
      <c r="H1979" s="218"/>
    </row>
    <row r="1980" spans="1:8" s="178" customFormat="1" ht="46.5" x14ac:dyDescent="0.2">
      <c r="A1980" s="209">
        <v>411200</v>
      </c>
      <c r="B1980" s="210" t="s">
        <v>47</v>
      </c>
      <c r="C1980" s="231">
        <v>78500</v>
      </c>
      <c r="D1980" s="220">
        <v>78700</v>
      </c>
      <c r="E1980" s="220">
        <v>0</v>
      </c>
      <c r="F1980" s="221">
        <f>D1980/C1980*100</f>
        <v>100.2547770700637</v>
      </c>
      <c r="G1980" s="218"/>
      <c r="H1980" s="218"/>
    </row>
    <row r="1981" spans="1:8" s="178" customFormat="1" ht="46.5" x14ac:dyDescent="0.2">
      <c r="A1981" s="209">
        <v>411300</v>
      </c>
      <c r="B1981" s="210" t="s">
        <v>48</v>
      </c>
      <c r="C1981" s="231">
        <v>10200</v>
      </c>
      <c r="D1981" s="220">
        <v>30800</v>
      </c>
      <c r="E1981" s="220">
        <v>0</v>
      </c>
      <c r="F1981" s="221"/>
      <c r="G1981" s="218"/>
      <c r="H1981" s="218"/>
    </row>
    <row r="1982" spans="1:8" s="178" customFormat="1" x14ac:dyDescent="0.2">
      <c r="A1982" s="209">
        <v>411400</v>
      </c>
      <c r="B1982" s="210" t="s">
        <v>49</v>
      </c>
      <c r="C1982" s="231">
        <v>18900</v>
      </c>
      <c r="D1982" s="220">
        <v>16300</v>
      </c>
      <c r="E1982" s="220">
        <v>0</v>
      </c>
      <c r="F1982" s="221">
        <f t="shared" ref="F1982:F1997" si="502">D1982/C1982*100</f>
        <v>86.24338624338624</v>
      </c>
      <c r="G1982" s="218"/>
      <c r="H1982" s="218"/>
    </row>
    <row r="1983" spans="1:8" s="178" customFormat="1" x14ac:dyDescent="0.2">
      <c r="A1983" s="224">
        <v>412000</v>
      </c>
      <c r="B1983" s="222" t="s">
        <v>50</v>
      </c>
      <c r="C1983" s="233">
        <f>SUM(C1984:C1992)</f>
        <v>144200</v>
      </c>
      <c r="D1983" s="233">
        <f>SUM(D1984:D1992)</f>
        <v>144200</v>
      </c>
      <c r="E1983" s="233">
        <f>SUM(E1984:E1992)</f>
        <v>0</v>
      </c>
      <c r="F1983" s="217">
        <f t="shared" si="502"/>
        <v>100</v>
      </c>
      <c r="G1983" s="218"/>
      <c r="H1983" s="218"/>
    </row>
    <row r="1984" spans="1:8" s="178" customFormat="1" ht="46.5" x14ac:dyDescent="0.2">
      <c r="A1984" s="209">
        <v>412200</v>
      </c>
      <c r="B1984" s="210" t="s">
        <v>52</v>
      </c>
      <c r="C1984" s="231">
        <v>37000</v>
      </c>
      <c r="D1984" s="220">
        <v>37000</v>
      </c>
      <c r="E1984" s="220">
        <v>0</v>
      </c>
      <c r="F1984" s="221">
        <f t="shared" si="502"/>
        <v>100</v>
      </c>
      <c r="G1984" s="218"/>
      <c r="H1984" s="218"/>
    </row>
    <row r="1985" spans="1:8" s="178" customFormat="1" x14ac:dyDescent="0.2">
      <c r="A1985" s="209">
        <v>412300</v>
      </c>
      <c r="B1985" s="210" t="s">
        <v>53</v>
      </c>
      <c r="C1985" s="231">
        <v>12000</v>
      </c>
      <c r="D1985" s="220">
        <v>12000</v>
      </c>
      <c r="E1985" s="220">
        <v>0</v>
      </c>
      <c r="F1985" s="221">
        <f t="shared" si="502"/>
        <v>100</v>
      </c>
      <c r="G1985" s="218"/>
      <c r="H1985" s="218"/>
    </row>
    <row r="1986" spans="1:8" s="178" customFormat="1" x14ac:dyDescent="0.2">
      <c r="A1986" s="209">
        <v>412500</v>
      </c>
      <c r="B1986" s="210" t="s">
        <v>57</v>
      </c>
      <c r="C1986" s="231">
        <v>6000</v>
      </c>
      <c r="D1986" s="220">
        <v>6000</v>
      </c>
      <c r="E1986" s="220">
        <v>0</v>
      </c>
      <c r="F1986" s="221">
        <f t="shared" si="502"/>
        <v>100</v>
      </c>
      <c r="G1986" s="218"/>
      <c r="H1986" s="218"/>
    </row>
    <row r="1987" spans="1:8" s="178" customFormat="1" x14ac:dyDescent="0.2">
      <c r="A1987" s="209">
        <v>412600</v>
      </c>
      <c r="B1987" s="210" t="s">
        <v>58</v>
      </c>
      <c r="C1987" s="231">
        <v>7000</v>
      </c>
      <c r="D1987" s="220">
        <v>7000</v>
      </c>
      <c r="E1987" s="220">
        <v>0</v>
      </c>
      <c r="F1987" s="221">
        <f t="shared" si="502"/>
        <v>100</v>
      </c>
      <c r="G1987" s="218"/>
      <c r="H1987" s="218"/>
    </row>
    <row r="1988" spans="1:8" s="178" customFormat="1" x14ac:dyDescent="0.2">
      <c r="A1988" s="209">
        <v>412700</v>
      </c>
      <c r="B1988" s="210" t="s">
        <v>60</v>
      </c>
      <c r="C1988" s="231">
        <v>75000</v>
      </c>
      <c r="D1988" s="220">
        <v>75000</v>
      </c>
      <c r="E1988" s="220">
        <v>0</v>
      </c>
      <c r="F1988" s="221">
        <f t="shared" si="502"/>
        <v>100</v>
      </c>
      <c r="G1988" s="218"/>
      <c r="H1988" s="218"/>
    </row>
    <row r="1989" spans="1:8" s="178" customFormat="1" x14ac:dyDescent="0.2">
      <c r="A1989" s="209">
        <v>412900</v>
      </c>
      <c r="B1989" s="223" t="s">
        <v>75</v>
      </c>
      <c r="C1989" s="231">
        <v>900</v>
      </c>
      <c r="D1989" s="220">
        <v>900</v>
      </c>
      <c r="E1989" s="220">
        <v>0</v>
      </c>
      <c r="F1989" s="221">
        <f t="shared" si="502"/>
        <v>100</v>
      </c>
      <c r="G1989" s="218"/>
      <c r="H1989" s="218"/>
    </row>
    <row r="1990" spans="1:8" s="178" customFormat="1" ht="46.5" x14ac:dyDescent="0.2">
      <c r="A1990" s="209">
        <v>412900</v>
      </c>
      <c r="B1990" s="223" t="s">
        <v>77</v>
      </c>
      <c r="C1990" s="231">
        <v>300</v>
      </c>
      <c r="D1990" s="220">
        <v>300</v>
      </c>
      <c r="E1990" s="220">
        <v>0</v>
      </c>
      <c r="F1990" s="221">
        <f t="shared" si="502"/>
        <v>100</v>
      </c>
      <c r="G1990" s="218"/>
      <c r="H1990" s="218"/>
    </row>
    <row r="1991" spans="1:8" s="178" customFormat="1" x14ac:dyDescent="0.2">
      <c r="A1991" s="209">
        <v>412900</v>
      </c>
      <c r="B1991" s="223" t="s">
        <v>78</v>
      </c>
      <c r="C1991" s="231">
        <v>3000</v>
      </c>
      <c r="D1991" s="220">
        <v>3000</v>
      </c>
      <c r="E1991" s="220">
        <v>0</v>
      </c>
      <c r="F1991" s="221">
        <f t="shared" si="502"/>
        <v>100</v>
      </c>
      <c r="G1991" s="218"/>
      <c r="H1991" s="218"/>
    </row>
    <row r="1992" spans="1:8" s="178" customFormat="1" x14ac:dyDescent="0.2">
      <c r="A1992" s="209">
        <v>412900</v>
      </c>
      <c r="B1992" s="210" t="s">
        <v>80</v>
      </c>
      <c r="C1992" s="231">
        <v>3000</v>
      </c>
      <c r="D1992" s="220">
        <v>3000</v>
      </c>
      <c r="E1992" s="220">
        <v>0</v>
      </c>
      <c r="F1992" s="221">
        <f t="shared" si="502"/>
        <v>100</v>
      </c>
      <c r="G1992" s="218"/>
      <c r="H1992" s="218"/>
    </row>
    <row r="1993" spans="1:8" s="178" customFormat="1" x14ac:dyDescent="0.2">
      <c r="A1993" s="224">
        <v>510000</v>
      </c>
      <c r="B1993" s="222" t="s">
        <v>245</v>
      </c>
      <c r="C1993" s="233">
        <f>C1994+0</f>
        <v>22500</v>
      </c>
      <c r="D1993" s="233">
        <f>D1994+0</f>
        <v>22500</v>
      </c>
      <c r="E1993" s="233">
        <f>E1994+0</f>
        <v>0</v>
      </c>
      <c r="F1993" s="217">
        <f t="shared" si="502"/>
        <v>100</v>
      </c>
      <c r="G1993" s="218"/>
      <c r="H1993" s="218"/>
    </row>
    <row r="1994" spans="1:8" s="178" customFormat="1" x14ac:dyDescent="0.2">
      <c r="A1994" s="224">
        <v>511000</v>
      </c>
      <c r="B1994" s="222" t="s">
        <v>246</v>
      </c>
      <c r="C1994" s="233">
        <f>SUM(C1995:C1996)</f>
        <v>22500</v>
      </c>
      <c r="D1994" s="233">
        <f t="shared" ref="D1994" si="503">SUM(D1995:D1996)</f>
        <v>22500</v>
      </c>
      <c r="E1994" s="233">
        <f>SUM(E1995:E1996)</f>
        <v>0</v>
      </c>
      <c r="F1994" s="217">
        <f t="shared" si="502"/>
        <v>100</v>
      </c>
      <c r="G1994" s="218"/>
      <c r="H1994" s="218"/>
    </row>
    <row r="1995" spans="1:8" s="178" customFormat="1" x14ac:dyDescent="0.2">
      <c r="A1995" s="209">
        <v>511300</v>
      </c>
      <c r="B1995" s="210" t="s">
        <v>249</v>
      </c>
      <c r="C1995" s="231">
        <v>10000</v>
      </c>
      <c r="D1995" s="220">
        <v>10000</v>
      </c>
      <c r="E1995" s="220">
        <v>0</v>
      </c>
      <c r="F1995" s="221">
        <f t="shared" si="502"/>
        <v>100</v>
      </c>
      <c r="G1995" s="218"/>
      <c r="H1995" s="218"/>
    </row>
    <row r="1996" spans="1:8" s="178" customFormat="1" x14ac:dyDescent="0.2">
      <c r="A1996" s="209">
        <v>511700</v>
      </c>
      <c r="B1996" s="210" t="s">
        <v>252</v>
      </c>
      <c r="C1996" s="231">
        <v>12500</v>
      </c>
      <c r="D1996" s="220">
        <v>12500</v>
      </c>
      <c r="E1996" s="220">
        <v>0</v>
      </c>
      <c r="F1996" s="221">
        <f t="shared" si="502"/>
        <v>100</v>
      </c>
      <c r="G1996" s="218"/>
      <c r="H1996" s="218"/>
    </row>
    <row r="1997" spans="1:8" s="234" customFormat="1" x14ac:dyDescent="0.2">
      <c r="A1997" s="224">
        <v>630000</v>
      </c>
      <c r="B1997" s="222" t="s">
        <v>277</v>
      </c>
      <c r="C1997" s="233">
        <f>C1998+C2000</f>
        <v>3000</v>
      </c>
      <c r="D1997" s="233">
        <f>D1998+D2000</f>
        <v>3000</v>
      </c>
      <c r="E1997" s="233">
        <f>E1998+E2000</f>
        <v>90400</v>
      </c>
      <c r="F1997" s="217">
        <f t="shared" si="502"/>
        <v>100</v>
      </c>
      <c r="G1997" s="218"/>
      <c r="H1997" s="218"/>
    </row>
    <row r="1998" spans="1:8" s="234" customFormat="1" x14ac:dyDescent="0.2">
      <c r="A1998" s="224">
        <v>631000</v>
      </c>
      <c r="B1998" s="222" t="s">
        <v>278</v>
      </c>
      <c r="C1998" s="233">
        <f>0+C1999</f>
        <v>0</v>
      </c>
      <c r="D1998" s="233">
        <f>0+D1999</f>
        <v>0</v>
      </c>
      <c r="E1998" s="233">
        <f>0+E1999</f>
        <v>90400</v>
      </c>
      <c r="F1998" s="217">
        <v>0</v>
      </c>
      <c r="G1998" s="218"/>
      <c r="H1998" s="218"/>
    </row>
    <row r="1999" spans="1:8" s="178" customFormat="1" x14ac:dyDescent="0.2">
      <c r="A1999" s="239">
        <v>631200</v>
      </c>
      <c r="B1999" s="210" t="s">
        <v>280</v>
      </c>
      <c r="C1999" s="231">
        <v>0</v>
      </c>
      <c r="D1999" s="220">
        <v>0</v>
      </c>
      <c r="E1999" s="231">
        <v>90400</v>
      </c>
      <c r="F1999" s="217">
        <v>0</v>
      </c>
      <c r="G1999" s="218"/>
      <c r="H1999" s="218"/>
    </row>
    <row r="2000" spans="1:8" s="234" customFormat="1" x14ac:dyDescent="0.2">
      <c r="A2000" s="224">
        <v>638000</v>
      </c>
      <c r="B2000" s="222" t="s">
        <v>284</v>
      </c>
      <c r="C2000" s="233">
        <f>C2001</f>
        <v>3000</v>
      </c>
      <c r="D2000" s="233">
        <f t="shared" ref="D2000" si="504">D2001</f>
        <v>3000</v>
      </c>
      <c r="E2000" s="233">
        <f>E2001</f>
        <v>0</v>
      </c>
      <c r="F2000" s="217">
        <f>D2000/C2000*100</f>
        <v>100</v>
      </c>
      <c r="G2000" s="218"/>
      <c r="H2000" s="218"/>
    </row>
    <row r="2001" spans="1:8" s="178" customFormat="1" x14ac:dyDescent="0.2">
      <c r="A2001" s="209">
        <v>638100</v>
      </c>
      <c r="B2001" s="210" t="s">
        <v>285</v>
      </c>
      <c r="C2001" s="231">
        <v>3000</v>
      </c>
      <c r="D2001" s="220">
        <v>3000</v>
      </c>
      <c r="E2001" s="220">
        <v>0</v>
      </c>
      <c r="F2001" s="221">
        <f>D2001/C2001*100</f>
        <v>100</v>
      </c>
      <c r="G2001" s="218"/>
      <c r="H2001" s="218"/>
    </row>
    <row r="2002" spans="1:8" s="178" customFormat="1" x14ac:dyDescent="0.2">
      <c r="A2002" s="241"/>
      <c r="B2002" s="227" t="s">
        <v>294</v>
      </c>
      <c r="C2002" s="238">
        <f>C1977+C1993+C1997</f>
        <v>1910500</v>
      </c>
      <c r="D2002" s="238">
        <f>D1977+D1993+D1997</f>
        <v>2055500</v>
      </c>
      <c r="E2002" s="238">
        <f>E1977+E1993+E1997</f>
        <v>90400</v>
      </c>
      <c r="F2002" s="229">
        <f>D2002/C2002*100</f>
        <v>107.58963622088457</v>
      </c>
      <c r="G2002" s="218"/>
      <c r="H2002" s="218"/>
    </row>
    <row r="2003" spans="1:8" s="178" customFormat="1" x14ac:dyDescent="0.2">
      <c r="A2003" s="242"/>
      <c r="B2003" s="202"/>
      <c r="C2003" s="212"/>
      <c r="D2003" s="212"/>
      <c r="E2003" s="212"/>
      <c r="F2003" s="213"/>
      <c r="G2003" s="218"/>
      <c r="H2003" s="218"/>
    </row>
    <row r="2004" spans="1:8" s="178" customFormat="1" x14ac:dyDescent="0.2">
      <c r="A2004" s="205"/>
      <c r="B2004" s="202"/>
      <c r="C2004" s="231"/>
      <c r="D2004" s="231"/>
      <c r="E2004" s="231"/>
      <c r="F2004" s="232"/>
      <c r="G2004" s="218"/>
      <c r="H2004" s="218"/>
    </row>
    <row r="2005" spans="1:8" s="178" customFormat="1" x14ac:dyDescent="0.2">
      <c r="A2005" s="209" t="s">
        <v>405</v>
      </c>
      <c r="B2005" s="222"/>
      <c r="C2005" s="231"/>
      <c r="D2005" s="231"/>
      <c r="E2005" s="231"/>
      <c r="F2005" s="232"/>
      <c r="G2005" s="218"/>
      <c r="H2005" s="218"/>
    </row>
    <row r="2006" spans="1:8" s="178" customFormat="1" x14ac:dyDescent="0.2">
      <c r="A2006" s="209" t="s">
        <v>377</v>
      </c>
      <c r="B2006" s="222"/>
      <c r="C2006" s="231"/>
      <c r="D2006" s="231"/>
      <c r="E2006" s="231"/>
      <c r="F2006" s="232"/>
      <c r="G2006" s="218"/>
      <c r="H2006" s="218"/>
    </row>
    <row r="2007" spans="1:8" s="178" customFormat="1" x14ac:dyDescent="0.2">
      <c r="A2007" s="209" t="s">
        <v>406</v>
      </c>
      <c r="B2007" s="222"/>
      <c r="C2007" s="231"/>
      <c r="D2007" s="231"/>
      <c r="E2007" s="231"/>
      <c r="F2007" s="232"/>
      <c r="G2007" s="218"/>
      <c r="H2007" s="218"/>
    </row>
    <row r="2008" spans="1:8" s="178" customFormat="1" x14ac:dyDescent="0.2">
      <c r="A2008" s="209" t="s">
        <v>293</v>
      </c>
      <c r="B2008" s="222"/>
      <c r="C2008" s="231"/>
      <c r="D2008" s="231"/>
      <c r="E2008" s="231"/>
      <c r="F2008" s="232"/>
      <c r="G2008" s="218"/>
      <c r="H2008" s="218"/>
    </row>
    <row r="2009" spans="1:8" s="178" customFormat="1" x14ac:dyDescent="0.2">
      <c r="A2009" s="209"/>
      <c r="B2009" s="211"/>
      <c r="C2009" s="212"/>
      <c r="D2009" s="212"/>
      <c r="E2009" s="212"/>
      <c r="F2009" s="213"/>
      <c r="G2009" s="218"/>
      <c r="H2009" s="218"/>
    </row>
    <row r="2010" spans="1:8" s="178" customFormat="1" x14ac:dyDescent="0.2">
      <c r="A2010" s="224">
        <v>410000</v>
      </c>
      <c r="B2010" s="215" t="s">
        <v>44</v>
      </c>
      <c r="C2010" s="233">
        <f>C2011+C2016+0+C2027</f>
        <v>2204700</v>
      </c>
      <c r="D2010" s="233">
        <f>D2011+D2016+0+D2027</f>
        <v>2227700</v>
      </c>
      <c r="E2010" s="233">
        <f>E2011+E2016+0+E2027</f>
        <v>0</v>
      </c>
      <c r="F2010" s="217">
        <f t="shared" ref="F2010:F2025" si="505">D2010/C2010*100</f>
        <v>101.04322583571461</v>
      </c>
      <c r="G2010" s="218"/>
      <c r="H2010" s="218"/>
    </row>
    <row r="2011" spans="1:8" s="178" customFormat="1" x14ac:dyDescent="0.2">
      <c r="A2011" s="224">
        <v>411000</v>
      </c>
      <c r="B2011" s="215" t="s">
        <v>45</v>
      </c>
      <c r="C2011" s="233">
        <f>SUM(C2012:C2015)</f>
        <v>1891200</v>
      </c>
      <c r="D2011" s="233">
        <f t="shared" ref="D2011" si="506">SUM(D2012:D2015)</f>
        <v>1861900</v>
      </c>
      <c r="E2011" s="233">
        <f>SUM(E2012:E2015)</f>
        <v>0</v>
      </c>
      <c r="F2011" s="217">
        <f t="shared" si="505"/>
        <v>98.450719120135361</v>
      </c>
      <c r="G2011" s="218"/>
      <c r="H2011" s="218"/>
    </row>
    <row r="2012" spans="1:8" s="178" customFormat="1" x14ac:dyDescent="0.2">
      <c r="A2012" s="209">
        <v>411100</v>
      </c>
      <c r="B2012" s="210" t="s">
        <v>46</v>
      </c>
      <c r="C2012" s="231">
        <f>1575000+103200+2000</f>
        <v>1680200</v>
      </c>
      <c r="D2012" s="220">
        <v>1696900</v>
      </c>
      <c r="E2012" s="220">
        <v>0</v>
      </c>
      <c r="F2012" s="221">
        <f t="shared" si="505"/>
        <v>100.99392929413165</v>
      </c>
      <c r="G2012" s="218"/>
      <c r="H2012" s="218"/>
    </row>
    <row r="2013" spans="1:8" s="178" customFormat="1" ht="46.5" x14ac:dyDescent="0.2">
      <c r="A2013" s="209">
        <v>411200</v>
      </c>
      <c r="B2013" s="210" t="s">
        <v>47</v>
      </c>
      <c r="C2013" s="231">
        <v>90000</v>
      </c>
      <c r="D2013" s="220">
        <v>79000</v>
      </c>
      <c r="E2013" s="220">
        <v>0</v>
      </c>
      <c r="F2013" s="221">
        <f t="shared" si="505"/>
        <v>87.777777777777771</v>
      </c>
      <c r="G2013" s="218"/>
      <c r="H2013" s="218"/>
    </row>
    <row r="2014" spans="1:8" s="178" customFormat="1" ht="46.5" x14ac:dyDescent="0.2">
      <c r="A2014" s="209">
        <v>411300</v>
      </c>
      <c r="B2014" s="210" t="s">
        <v>48</v>
      </c>
      <c r="C2014" s="231">
        <v>66000</v>
      </c>
      <c r="D2014" s="220">
        <v>66000</v>
      </c>
      <c r="E2014" s="220">
        <v>0</v>
      </c>
      <c r="F2014" s="221">
        <f t="shared" si="505"/>
        <v>100</v>
      </c>
      <c r="G2014" s="218"/>
      <c r="H2014" s="218"/>
    </row>
    <row r="2015" spans="1:8" s="178" customFormat="1" x14ac:dyDescent="0.2">
      <c r="A2015" s="209">
        <v>411400</v>
      </c>
      <c r="B2015" s="210" t="s">
        <v>49</v>
      </c>
      <c r="C2015" s="231">
        <v>55000</v>
      </c>
      <c r="D2015" s="220">
        <v>20000</v>
      </c>
      <c r="E2015" s="220">
        <v>0</v>
      </c>
      <c r="F2015" s="221">
        <f t="shared" si="505"/>
        <v>36.363636363636367</v>
      </c>
      <c r="G2015" s="218"/>
      <c r="H2015" s="218"/>
    </row>
    <row r="2016" spans="1:8" s="178" customFormat="1" x14ac:dyDescent="0.2">
      <c r="A2016" s="224">
        <v>412000</v>
      </c>
      <c r="B2016" s="222" t="s">
        <v>50</v>
      </c>
      <c r="C2016" s="233">
        <f>SUM(C2017:C2026)</f>
        <v>313200</v>
      </c>
      <c r="D2016" s="233">
        <f>SUM(D2017:D2026)</f>
        <v>365500</v>
      </c>
      <c r="E2016" s="233">
        <f>SUM(E2017:E2026)</f>
        <v>0</v>
      </c>
      <c r="F2016" s="217">
        <f t="shared" si="505"/>
        <v>116.698595146871</v>
      </c>
      <c r="G2016" s="218"/>
      <c r="H2016" s="218"/>
    </row>
    <row r="2017" spans="1:8" s="178" customFormat="1" ht="46.5" x14ac:dyDescent="0.2">
      <c r="A2017" s="209">
        <v>412200</v>
      </c>
      <c r="B2017" s="210" t="s">
        <v>52</v>
      </c>
      <c r="C2017" s="231">
        <v>103000</v>
      </c>
      <c r="D2017" s="220">
        <v>116000</v>
      </c>
      <c r="E2017" s="220">
        <v>0</v>
      </c>
      <c r="F2017" s="221">
        <f t="shared" si="505"/>
        <v>112.62135922330097</v>
      </c>
      <c r="G2017" s="218"/>
      <c r="H2017" s="218"/>
    </row>
    <row r="2018" spans="1:8" s="178" customFormat="1" x14ac:dyDescent="0.2">
      <c r="A2018" s="209">
        <v>412300</v>
      </c>
      <c r="B2018" s="210" t="s">
        <v>53</v>
      </c>
      <c r="C2018" s="231">
        <v>16000</v>
      </c>
      <c r="D2018" s="220">
        <v>23300</v>
      </c>
      <c r="E2018" s="220">
        <v>0</v>
      </c>
      <c r="F2018" s="221">
        <f t="shared" si="505"/>
        <v>145.625</v>
      </c>
      <c r="G2018" s="218"/>
      <c r="H2018" s="218"/>
    </row>
    <row r="2019" spans="1:8" s="178" customFormat="1" x14ac:dyDescent="0.2">
      <c r="A2019" s="209">
        <v>412500</v>
      </c>
      <c r="B2019" s="210" t="s">
        <v>57</v>
      </c>
      <c r="C2019" s="231">
        <v>5000</v>
      </c>
      <c r="D2019" s="220">
        <v>17000</v>
      </c>
      <c r="E2019" s="220">
        <v>0</v>
      </c>
      <c r="F2019" s="221">
        <f t="shared" si="505"/>
        <v>340</v>
      </c>
      <c r="G2019" s="218"/>
      <c r="H2019" s="218"/>
    </row>
    <row r="2020" spans="1:8" s="178" customFormat="1" x14ac:dyDescent="0.2">
      <c r="A2020" s="209">
        <v>412600</v>
      </c>
      <c r="B2020" s="210" t="s">
        <v>58</v>
      </c>
      <c r="C2020" s="231">
        <v>5000</v>
      </c>
      <c r="D2020" s="220">
        <v>5000</v>
      </c>
      <c r="E2020" s="220">
        <v>0</v>
      </c>
      <c r="F2020" s="221">
        <f t="shared" si="505"/>
        <v>100</v>
      </c>
      <c r="G2020" s="218"/>
      <c r="H2020" s="218"/>
    </row>
    <row r="2021" spans="1:8" s="178" customFormat="1" x14ac:dyDescent="0.2">
      <c r="A2021" s="209">
        <v>412700</v>
      </c>
      <c r="B2021" s="210" t="s">
        <v>60</v>
      </c>
      <c r="C2021" s="231">
        <v>174999.99999999997</v>
      </c>
      <c r="D2021" s="220">
        <v>174999.99999999997</v>
      </c>
      <c r="E2021" s="220">
        <v>0</v>
      </c>
      <c r="F2021" s="221">
        <f t="shared" si="505"/>
        <v>100</v>
      </c>
      <c r="G2021" s="218"/>
      <c r="H2021" s="218"/>
    </row>
    <row r="2022" spans="1:8" s="178" customFormat="1" x14ac:dyDescent="0.2">
      <c r="A2022" s="209">
        <v>412900</v>
      </c>
      <c r="B2022" s="223" t="s">
        <v>74</v>
      </c>
      <c r="C2022" s="231">
        <v>600</v>
      </c>
      <c r="D2022" s="220">
        <v>600</v>
      </c>
      <c r="E2022" s="220">
        <v>0</v>
      </c>
      <c r="F2022" s="221">
        <f t="shared" si="505"/>
        <v>100</v>
      </c>
      <c r="G2022" s="218"/>
      <c r="H2022" s="218"/>
    </row>
    <row r="2023" spans="1:8" s="178" customFormat="1" x14ac:dyDescent="0.2">
      <c r="A2023" s="209">
        <v>412900</v>
      </c>
      <c r="B2023" s="223" t="s">
        <v>75</v>
      </c>
      <c r="C2023" s="231">
        <v>1500</v>
      </c>
      <c r="D2023" s="220">
        <v>1500</v>
      </c>
      <c r="E2023" s="220">
        <v>0</v>
      </c>
      <c r="F2023" s="221">
        <f t="shared" si="505"/>
        <v>100</v>
      </c>
      <c r="G2023" s="218"/>
      <c r="H2023" s="218"/>
    </row>
    <row r="2024" spans="1:8" s="178" customFormat="1" ht="46.5" x14ac:dyDescent="0.2">
      <c r="A2024" s="209">
        <v>412900</v>
      </c>
      <c r="B2024" s="223" t="s">
        <v>77</v>
      </c>
      <c r="C2024" s="231">
        <v>1100</v>
      </c>
      <c r="D2024" s="220">
        <v>1100</v>
      </c>
      <c r="E2024" s="220">
        <v>0</v>
      </c>
      <c r="F2024" s="221">
        <f t="shared" si="505"/>
        <v>100</v>
      </c>
      <c r="G2024" s="218"/>
      <c r="H2024" s="218"/>
    </row>
    <row r="2025" spans="1:8" s="178" customFormat="1" x14ac:dyDescent="0.2">
      <c r="A2025" s="209">
        <v>412900</v>
      </c>
      <c r="B2025" s="223" t="s">
        <v>78</v>
      </c>
      <c r="C2025" s="231">
        <v>3000</v>
      </c>
      <c r="D2025" s="220">
        <v>3000</v>
      </c>
      <c r="E2025" s="220">
        <v>0</v>
      </c>
      <c r="F2025" s="221">
        <f t="shared" si="505"/>
        <v>100</v>
      </c>
      <c r="G2025" s="218"/>
      <c r="H2025" s="218"/>
    </row>
    <row r="2026" spans="1:8" s="178" customFormat="1" x14ac:dyDescent="0.2">
      <c r="A2026" s="209">
        <v>412900</v>
      </c>
      <c r="B2026" s="210" t="s">
        <v>80</v>
      </c>
      <c r="C2026" s="231">
        <v>3000</v>
      </c>
      <c r="D2026" s="220">
        <v>23000</v>
      </c>
      <c r="E2026" s="220">
        <v>0</v>
      </c>
      <c r="F2026" s="221"/>
      <c r="G2026" s="218"/>
      <c r="H2026" s="218"/>
    </row>
    <row r="2027" spans="1:8" s="234" customFormat="1" x14ac:dyDescent="0.2">
      <c r="A2027" s="224">
        <v>413000</v>
      </c>
      <c r="B2027" s="222" t="s">
        <v>97</v>
      </c>
      <c r="C2027" s="233">
        <f>C2028</f>
        <v>300</v>
      </c>
      <c r="D2027" s="233">
        <f t="shared" ref="D2027" si="507">D2028</f>
        <v>300</v>
      </c>
      <c r="E2027" s="233">
        <f t="shared" ref="E2027" si="508">E2028</f>
        <v>0</v>
      </c>
      <c r="F2027" s="217">
        <f t="shared" ref="F2027:F2033" si="509">D2027/C2027*100</f>
        <v>100</v>
      </c>
      <c r="G2027" s="218"/>
      <c r="H2027" s="218"/>
    </row>
    <row r="2028" spans="1:8" s="178" customFormat="1" x14ac:dyDescent="0.2">
      <c r="A2028" s="209">
        <v>413900</v>
      </c>
      <c r="B2028" s="210" t="s">
        <v>106</v>
      </c>
      <c r="C2028" s="231">
        <v>300</v>
      </c>
      <c r="D2028" s="220">
        <v>300</v>
      </c>
      <c r="E2028" s="220">
        <v>0</v>
      </c>
      <c r="F2028" s="221">
        <f t="shared" si="509"/>
        <v>100</v>
      </c>
      <c r="G2028" s="218"/>
      <c r="H2028" s="218"/>
    </row>
    <row r="2029" spans="1:8" s="178" customFormat="1" x14ac:dyDescent="0.2">
      <c r="A2029" s="224">
        <v>510000</v>
      </c>
      <c r="B2029" s="222" t="s">
        <v>245</v>
      </c>
      <c r="C2029" s="233">
        <f>C2030+0+0</f>
        <v>32000</v>
      </c>
      <c r="D2029" s="233">
        <f>D2030+0+0</f>
        <v>24900</v>
      </c>
      <c r="E2029" s="233">
        <f>E2030+0+0</f>
        <v>0</v>
      </c>
      <c r="F2029" s="217">
        <f t="shared" si="509"/>
        <v>77.8125</v>
      </c>
      <c r="G2029" s="218"/>
      <c r="H2029" s="218"/>
    </row>
    <row r="2030" spans="1:8" s="178" customFormat="1" x14ac:dyDescent="0.2">
      <c r="A2030" s="224">
        <v>511000</v>
      </c>
      <c r="B2030" s="222" t="s">
        <v>246</v>
      </c>
      <c r="C2030" s="233">
        <f>SUM(C2031:C2032)</f>
        <v>32000</v>
      </c>
      <c r="D2030" s="233">
        <f t="shared" ref="D2030" si="510">SUM(D2031:D2032)</f>
        <v>24900</v>
      </c>
      <c r="E2030" s="233">
        <f>SUM(E2031:E2032)</f>
        <v>0</v>
      </c>
      <c r="F2030" s="217">
        <f t="shared" si="509"/>
        <v>77.8125</v>
      </c>
      <c r="G2030" s="218"/>
      <c r="H2030" s="218"/>
    </row>
    <row r="2031" spans="1:8" s="178" customFormat="1" ht="46.5" x14ac:dyDescent="0.2">
      <c r="A2031" s="239">
        <v>511200</v>
      </c>
      <c r="B2031" s="210" t="s">
        <v>248</v>
      </c>
      <c r="C2031" s="231">
        <v>7000</v>
      </c>
      <c r="D2031" s="220">
        <v>1500</v>
      </c>
      <c r="E2031" s="220">
        <v>0</v>
      </c>
      <c r="F2031" s="221">
        <f t="shared" si="509"/>
        <v>21.428571428571427</v>
      </c>
      <c r="G2031" s="218"/>
      <c r="H2031" s="218"/>
    </row>
    <row r="2032" spans="1:8" s="178" customFormat="1" x14ac:dyDescent="0.2">
      <c r="A2032" s="209">
        <v>511300</v>
      </c>
      <c r="B2032" s="210" t="s">
        <v>249</v>
      </c>
      <c r="C2032" s="231">
        <v>25000</v>
      </c>
      <c r="D2032" s="220">
        <v>23400</v>
      </c>
      <c r="E2032" s="220">
        <v>0</v>
      </c>
      <c r="F2032" s="221">
        <f t="shared" si="509"/>
        <v>93.600000000000009</v>
      </c>
      <c r="G2032" s="218"/>
      <c r="H2032" s="218"/>
    </row>
    <row r="2033" spans="1:8" s="234" customFormat="1" x14ac:dyDescent="0.2">
      <c r="A2033" s="224">
        <v>630000</v>
      </c>
      <c r="B2033" s="222" t="s">
        <v>277</v>
      </c>
      <c r="C2033" s="233">
        <f>C2034+C2036</f>
        <v>42000</v>
      </c>
      <c r="D2033" s="233">
        <f>D2034+D2036</f>
        <v>56600</v>
      </c>
      <c r="E2033" s="233">
        <f>E2034+E2036</f>
        <v>5400</v>
      </c>
      <c r="F2033" s="217">
        <f t="shared" si="509"/>
        <v>134.76190476190476</v>
      </c>
      <c r="G2033" s="218"/>
      <c r="H2033" s="218"/>
    </row>
    <row r="2034" spans="1:8" s="234" customFormat="1" x14ac:dyDescent="0.2">
      <c r="A2034" s="224">
        <v>631000</v>
      </c>
      <c r="B2034" s="222" t="s">
        <v>278</v>
      </c>
      <c r="C2034" s="233">
        <f>0+C2035</f>
        <v>0</v>
      </c>
      <c r="D2034" s="233">
        <f>0+D2035</f>
        <v>0</v>
      </c>
      <c r="E2034" s="233">
        <f>0+E2035</f>
        <v>5400</v>
      </c>
      <c r="F2034" s="217">
        <v>0</v>
      </c>
      <c r="G2034" s="218"/>
      <c r="H2034" s="218"/>
    </row>
    <row r="2035" spans="1:8" s="178" customFormat="1" x14ac:dyDescent="0.2">
      <c r="A2035" s="239">
        <v>631200</v>
      </c>
      <c r="B2035" s="210" t="s">
        <v>280</v>
      </c>
      <c r="C2035" s="231">
        <v>0</v>
      </c>
      <c r="D2035" s="220">
        <v>0</v>
      </c>
      <c r="E2035" s="231">
        <v>5400</v>
      </c>
      <c r="F2035" s="217">
        <v>0</v>
      </c>
      <c r="G2035" s="218"/>
      <c r="H2035" s="218"/>
    </row>
    <row r="2036" spans="1:8" s="234" customFormat="1" x14ac:dyDescent="0.2">
      <c r="A2036" s="224">
        <v>638000</v>
      </c>
      <c r="B2036" s="222" t="s">
        <v>284</v>
      </c>
      <c r="C2036" s="233">
        <f>C2037</f>
        <v>42000</v>
      </c>
      <c r="D2036" s="233">
        <f t="shared" ref="D2036" si="511">D2037</f>
        <v>56600</v>
      </c>
      <c r="E2036" s="233">
        <f t="shared" ref="E2036" si="512">E2037</f>
        <v>0</v>
      </c>
      <c r="F2036" s="217">
        <f>D2036/C2036*100</f>
        <v>134.76190476190476</v>
      </c>
      <c r="G2036" s="218"/>
      <c r="H2036" s="218"/>
    </row>
    <row r="2037" spans="1:8" s="178" customFormat="1" x14ac:dyDescent="0.2">
      <c r="A2037" s="209">
        <v>638100</v>
      </c>
      <c r="B2037" s="210" t="s">
        <v>285</v>
      </c>
      <c r="C2037" s="231">
        <v>42000</v>
      </c>
      <c r="D2037" s="220">
        <v>56600</v>
      </c>
      <c r="E2037" s="220">
        <v>0</v>
      </c>
      <c r="F2037" s="221">
        <f>D2037/C2037*100</f>
        <v>134.76190476190476</v>
      </c>
      <c r="G2037" s="218"/>
      <c r="H2037" s="218"/>
    </row>
    <row r="2038" spans="1:8" s="178" customFormat="1" x14ac:dyDescent="0.2">
      <c r="A2038" s="241"/>
      <c r="B2038" s="227" t="s">
        <v>294</v>
      </c>
      <c r="C2038" s="238">
        <f>C2010+C2029+C2033</f>
        <v>2278700</v>
      </c>
      <c r="D2038" s="238">
        <f>D2010+D2029+D2033</f>
        <v>2309200</v>
      </c>
      <c r="E2038" s="238">
        <f>E2010+E2029+E2033</f>
        <v>5400</v>
      </c>
      <c r="F2038" s="229">
        <f>D2038/C2038*100</f>
        <v>101.33848246807391</v>
      </c>
      <c r="G2038" s="218"/>
      <c r="H2038" s="218"/>
    </row>
    <row r="2039" spans="1:8" s="178" customFormat="1" x14ac:dyDescent="0.2">
      <c r="A2039" s="242"/>
      <c r="B2039" s="202"/>
      <c r="C2039" s="212"/>
      <c r="D2039" s="212"/>
      <c r="E2039" s="212"/>
      <c r="F2039" s="213"/>
      <c r="G2039" s="218"/>
      <c r="H2039" s="218"/>
    </row>
    <row r="2040" spans="1:8" s="178" customFormat="1" x14ac:dyDescent="0.2">
      <c r="A2040" s="205"/>
      <c r="B2040" s="202"/>
      <c r="C2040" s="231"/>
      <c r="D2040" s="231"/>
      <c r="E2040" s="231"/>
      <c r="F2040" s="232"/>
      <c r="G2040" s="218"/>
      <c r="H2040" s="218"/>
    </row>
    <row r="2041" spans="1:8" s="178" customFormat="1" x14ac:dyDescent="0.2">
      <c r="A2041" s="209" t="s">
        <v>407</v>
      </c>
      <c r="B2041" s="222"/>
      <c r="C2041" s="231"/>
      <c r="D2041" s="231"/>
      <c r="E2041" s="231"/>
      <c r="F2041" s="232"/>
      <c r="G2041" s="218"/>
      <c r="H2041" s="218"/>
    </row>
    <row r="2042" spans="1:8" s="178" customFormat="1" x14ac:dyDescent="0.2">
      <c r="A2042" s="209" t="s">
        <v>377</v>
      </c>
      <c r="B2042" s="222"/>
      <c r="C2042" s="231"/>
      <c r="D2042" s="231"/>
      <c r="E2042" s="231"/>
      <c r="F2042" s="232"/>
      <c r="G2042" s="218"/>
      <c r="H2042" s="218"/>
    </row>
    <row r="2043" spans="1:8" s="178" customFormat="1" x14ac:dyDescent="0.2">
      <c r="A2043" s="209" t="s">
        <v>408</v>
      </c>
      <c r="B2043" s="222"/>
      <c r="C2043" s="231"/>
      <c r="D2043" s="231"/>
      <c r="E2043" s="231"/>
      <c r="F2043" s="232"/>
      <c r="G2043" s="218"/>
      <c r="H2043" s="218"/>
    </row>
    <row r="2044" spans="1:8" s="178" customFormat="1" x14ac:dyDescent="0.2">
      <c r="A2044" s="209" t="s">
        <v>293</v>
      </c>
      <c r="B2044" s="222"/>
      <c r="C2044" s="231"/>
      <c r="D2044" s="231"/>
      <c r="E2044" s="231"/>
      <c r="F2044" s="232"/>
      <c r="G2044" s="218"/>
      <c r="H2044" s="218"/>
    </row>
    <row r="2045" spans="1:8" s="178" customFormat="1" x14ac:dyDescent="0.2">
      <c r="A2045" s="209"/>
      <c r="B2045" s="211"/>
      <c r="C2045" s="212"/>
      <c r="D2045" s="212"/>
      <c r="E2045" s="212"/>
      <c r="F2045" s="213"/>
      <c r="G2045" s="218"/>
      <c r="H2045" s="218"/>
    </row>
    <row r="2046" spans="1:8" s="178" customFormat="1" x14ac:dyDescent="0.2">
      <c r="A2046" s="224">
        <v>410000</v>
      </c>
      <c r="B2046" s="215" t="s">
        <v>44</v>
      </c>
      <c r="C2046" s="233">
        <f>C2047+C2052</f>
        <v>1701200</v>
      </c>
      <c r="D2046" s="233">
        <f t="shared" ref="D2046" si="513">D2047+D2052</f>
        <v>1761999.9999999991</v>
      </c>
      <c r="E2046" s="233">
        <f>E2047+E2052</f>
        <v>0</v>
      </c>
      <c r="F2046" s="217">
        <f>D2046/C2046*100</f>
        <v>103.57394780155178</v>
      </c>
      <c r="G2046" s="218"/>
      <c r="H2046" s="218"/>
    </row>
    <row r="2047" spans="1:8" s="178" customFormat="1" x14ac:dyDescent="0.2">
      <c r="A2047" s="224">
        <v>411000</v>
      </c>
      <c r="B2047" s="215" t="s">
        <v>45</v>
      </c>
      <c r="C2047" s="233">
        <f>SUM(C2048:C2051)</f>
        <v>1393500</v>
      </c>
      <c r="D2047" s="233">
        <f t="shared" ref="D2047" si="514">SUM(D2048:D2051)</f>
        <v>1454299.9999999991</v>
      </c>
      <c r="E2047" s="233">
        <f>SUM(E2048:E2051)</f>
        <v>0</v>
      </c>
      <c r="F2047" s="217">
        <f>D2047/C2047*100</f>
        <v>104.36311445999276</v>
      </c>
      <c r="G2047" s="218"/>
      <c r="H2047" s="218"/>
    </row>
    <row r="2048" spans="1:8" s="178" customFormat="1" x14ac:dyDescent="0.2">
      <c r="A2048" s="209">
        <v>411100</v>
      </c>
      <c r="B2048" s="210" t="s">
        <v>46</v>
      </c>
      <c r="C2048" s="231">
        <f>1200000+82200+1300</f>
        <v>1283500</v>
      </c>
      <c r="D2048" s="220">
        <v>1329999.9999999991</v>
      </c>
      <c r="E2048" s="220">
        <v>0</v>
      </c>
      <c r="F2048" s="221">
        <f>D2048/C2048*100</f>
        <v>103.62290611608876</v>
      </c>
      <c r="G2048" s="218"/>
      <c r="H2048" s="218"/>
    </row>
    <row r="2049" spans="1:8" s="178" customFormat="1" ht="46.5" x14ac:dyDescent="0.2">
      <c r="A2049" s="209">
        <v>411200</v>
      </c>
      <c r="B2049" s="210" t="s">
        <v>47</v>
      </c>
      <c r="C2049" s="231">
        <v>65000</v>
      </c>
      <c r="D2049" s="220">
        <v>57000</v>
      </c>
      <c r="E2049" s="220">
        <v>0</v>
      </c>
      <c r="F2049" s="221">
        <f>D2049/C2049*100</f>
        <v>87.692307692307693</v>
      </c>
      <c r="G2049" s="218"/>
      <c r="H2049" s="218"/>
    </row>
    <row r="2050" spans="1:8" s="178" customFormat="1" ht="46.5" x14ac:dyDescent="0.2">
      <c r="A2050" s="209">
        <v>411300</v>
      </c>
      <c r="B2050" s="210" t="s">
        <v>48</v>
      </c>
      <c r="C2050" s="231">
        <v>10000</v>
      </c>
      <c r="D2050" s="220">
        <v>38199.999999999964</v>
      </c>
      <c r="E2050" s="220">
        <v>0</v>
      </c>
      <c r="F2050" s="221"/>
      <c r="G2050" s="218"/>
      <c r="H2050" s="218"/>
    </row>
    <row r="2051" spans="1:8" s="178" customFormat="1" x14ac:dyDescent="0.2">
      <c r="A2051" s="209">
        <v>411400</v>
      </c>
      <c r="B2051" s="210" t="s">
        <v>49</v>
      </c>
      <c r="C2051" s="231">
        <v>35000</v>
      </c>
      <c r="D2051" s="220">
        <v>29100.000000000098</v>
      </c>
      <c r="E2051" s="220">
        <v>0</v>
      </c>
      <c r="F2051" s="221">
        <f t="shared" ref="F2051:F2063" si="515">D2051/C2051*100</f>
        <v>83.142857142857423</v>
      </c>
      <c r="G2051" s="218"/>
      <c r="H2051" s="218"/>
    </row>
    <row r="2052" spans="1:8" s="178" customFormat="1" x14ac:dyDescent="0.2">
      <c r="A2052" s="224">
        <v>412000</v>
      </c>
      <c r="B2052" s="222" t="s">
        <v>50</v>
      </c>
      <c r="C2052" s="233">
        <f>SUM(C2053:C2060)</f>
        <v>307700</v>
      </c>
      <c r="D2052" s="233">
        <f>SUM(D2053:D2060)</f>
        <v>307700</v>
      </c>
      <c r="E2052" s="233">
        <f>SUM(E2053:E2060)</f>
        <v>0</v>
      </c>
      <c r="F2052" s="217">
        <f t="shared" si="515"/>
        <v>100</v>
      </c>
      <c r="G2052" s="218"/>
      <c r="H2052" s="218"/>
    </row>
    <row r="2053" spans="1:8" s="178" customFormat="1" ht="46.5" x14ac:dyDescent="0.2">
      <c r="A2053" s="209">
        <v>412200</v>
      </c>
      <c r="B2053" s="210" t="s">
        <v>52</v>
      </c>
      <c r="C2053" s="231">
        <v>110000</v>
      </c>
      <c r="D2053" s="220">
        <v>110000</v>
      </c>
      <c r="E2053" s="220">
        <v>0</v>
      </c>
      <c r="F2053" s="221">
        <f t="shared" si="515"/>
        <v>100</v>
      </c>
      <c r="G2053" s="218"/>
      <c r="H2053" s="218"/>
    </row>
    <row r="2054" spans="1:8" s="178" customFormat="1" x14ac:dyDescent="0.2">
      <c r="A2054" s="209">
        <v>412300</v>
      </c>
      <c r="B2054" s="210" t="s">
        <v>53</v>
      </c>
      <c r="C2054" s="231">
        <v>11000</v>
      </c>
      <c r="D2054" s="220">
        <v>11000</v>
      </c>
      <c r="E2054" s="220">
        <v>0</v>
      </c>
      <c r="F2054" s="221">
        <f t="shared" si="515"/>
        <v>100</v>
      </c>
      <c r="G2054" s="218"/>
      <c r="H2054" s="218"/>
    </row>
    <row r="2055" spans="1:8" s="178" customFormat="1" x14ac:dyDescent="0.2">
      <c r="A2055" s="209">
        <v>412500</v>
      </c>
      <c r="B2055" s="210" t="s">
        <v>57</v>
      </c>
      <c r="C2055" s="231">
        <v>8000</v>
      </c>
      <c r="D2055" s="220">
        <v>8000</v>
      </c>
      <c r="E2055" s="220">
        <v>0</v>
      </c>
      <c r="F2055" s="221">
        <f t="shared" si="515"/>
        <v>100</v>
      </c>
      <c r="G2055" s="218"/>
      <c r="H2055" s="218"/>
    </row>
    <row r="2056" spans="1:8" s="178" customFormat="1" x14ac:dyDescent="0.2">
      <c r="A2056" s="209">
        <v>412600</v>
      </c>
      <c r="B2056" s="210" t="s">
        <v>58</v>
      </c>
      <c r="C2056" s="231">
        <v>6000</v>
      </c>
      <c r="D2056" s="220">
        <v>6000</v>
      </c>
      <c r="E2056" s="220">
        <v>0</v>
      </c>
      <c r="F2056" s="221">
        <f t="shared" si="515"/>
        <v>100</v>
      </c>
      <c r="G2056" s="218"/>
      <c r="H2056" s="218"/>
    </row>
    <row r="2057" spans="1:8" s="178" customFormat="1" x14ac:dyDescent="0.2">
      <c r="A2057" s="209">
        <v>412700</v>
      </c>
      <c r="B2057" s="210" t="s">
        <v>60</v>
      </c>
      <c r="C2057" s="231">
        <v>170000</v>
      </c>
      <c r="D2057" s="220">
        <v>170000</v>
      </c>
      <c r="E2057" s="220">
        <v>0</v>
      </c>
      <c r="F2057" s="221">
        <f t="shared" si="515"/>
        <v>100</v>
      </c>
      <c r="G2057" s="218"/>
      <c r="H2057" s="218"/>
    </row>
    <row r="2058" spans="1:8" s="178" customFormat="1" x14ac:dyDescent="0.2">
      <c r="A2058" s="209">
        <v>412900</v>
      </c>
      <c r="B2058" s="210" t="s">
        <v>76</v>
      </c>
      <c r="C2058" s="231">
        <v>400</v>
      </c>
      <c r="D2058" s="220">
        <v>400</v>
      </c>
      <c r="E2058" s="220">
        <v>0</v>
      </c>
      <c r="F2058" s="221">
        <f t="shared" si="515"/>
        <v>100</v>
      </c>
      <c r="G2058" s="218"/>
      <c r="H2058" s="218"/>
    </row>
    <row r="2059" spans="1:8" s="178" customFormat="1" ht="46.5" x14ac:dyDescent="0.2">
      <c r="A2059" s="209">
        <v>412900</v>
      </c>
      <c r="B2059" s="223" t="s">
        <v>77</v>
      </c>
      <c r="C2059" s="231">
        <v>300</v>
      </c>
      <c r="D2059" s="220">
        <v>300</v>
      </c>
      <c r="E2059" s="220">
        <v>0</v>
      </c>
      <c r="F2059" s="221">
        <f t="shared" si="515"/>
        <v>100</v>
      </c>
      <c r="G2059" s="218"/>
      <c r="H2059" s="218"/>
    </row>
    <row r="2060" spans="1:8" s="178" customFormat="1" x14ac:dyDescent="0.2">
      <c r="A2060" s="209">
        <v>412900</v>
      </c>
      <c r="B2060" s="223" t="s">
        <v>78</v>
      </c>
      <c r="C2060" s="231">
        <v>1999.9999999999998</v>
      </c>
      <c r="D2060" s="220">
        <v>2000</v>
      </c>
      <c r="E2060" s="220">
        <v>0</v>
      </c>
      <c r="F2060" s="221">
        <f t="shared" si="515"/>
        <v>100.00000000000003</v>
      </c>
      <c r="G2060" s="218"/>
      <c r="H2060" s="218"/>
    </row>
    <row r="2061" spans="1:8" s="234" customFormat="1" x14ac:dyDescent="0.2">
      <c r="A2061" s="224">
        <v>510000</v>
      </c>
      <c r="B2061" s="222" t="s">
        <v>245</v>
      </c>
      <c r="C2061" s="233">
        <f t="shared" ref="C2061:E2062" si="516">C2062+0</f>
        <v>10000</v>
      </c>
      <c r="D2061" s="233">
        <f t="shared" si="516"/>
        <v>10000</v>
      </c>
      <c r="E2061" s="233">
        <f t="shared" si="516"/>
        <v>0</v>
      </c>
      <c r="F2061" s="217">
        <f t="shared" si="515"/>
        <v>100</v>
      </c>
      <c r="G2061" s="218"/>
      <c r="H2061" s="218"/>
    </row>
    <row r="2062" spans="1:8" s="234" customFormat="1" x14ac:dyDescent="0.2">
      <c r="A2062" s="224">
        <v>511000</v>
      </c>
      <c r="B2062" s="222" t="s">
        <v>246</v>
      </c>
      <c r="C2062" s="233">
        <f t="shared" si="516"/>
        <v>10000</v>
      </c>
      <c r="D2062" s="233">
        <f t="shared" si="516"/>
        <v>10000</v>
      </c>
      <c r="E2062" s="233">
        <f t="shared" si="516"/>
        <v>0</v>
      </c>
      <c r="F2062" s="217">
        <f t="shared" si="515"/>
        <v>100</v>
      </c>
      <c r="G2062" s="218"/>
      <c r="H2062" s="218"/>
    </row>
    <row r="2063" spans="1:8" s="178" customFormat="1" x14ac:dyDescent="0.2">
      <c r="A2063" s="209">
        <v>511300</v>
      </c>
      <c r="B2063" s="210" t="s">
        <v>249</v>
      </c>
      <c r="C2063" s="231">
        <v>10000</v>
      </c>
      <c r="D2063" s="220">
        <v>10000</v>
      </c>
      <c r="E2063" s="220">
        <v>0</v>
      </c>
      <c r="F2063" s="221">
        <f t="shared" si="515"/>
        <v>100</v>
      </c>
      <c r="G2063" s="218"/>
      <c r="H2063" s="218"/>
    </row>
    <row r="2064" spans="1:8" s="234" customFormat="1" x14ac:dyDescent="0.2">
      <c r="A2064" s="224">
        <v>630000</v>
      </c>
      <c r="B2064" s="222" t="s">
        <v>277</v>
      </c>
      <c r="C2064" s="233">
        <f>C2065+0</f>
        <v>0</v>
      </c>
      <c r="D2064" s="233">
        <f>D2065+0</f>
        <v>0</v>
      </c>
      <c r="E2064" s="233">
        <f>E2065+0</f>
        <v>10000</v>
      </c>
      <c r="F2064" s="217">
        <v>0</v>
      </c>
      <c r="G2064" s="218"/>
      <c r="H2064" s="218"/>
    </row>
    <row r="2065" spans="1:8" s="234" customFormat="1" x14ac:dyDescent="0.2">
      <c r="A2065" s="224">
        <v>631000</v>
      </c>
      <c r="B2065" s="222" t="s">
        <v>278</v>
      </c>
      <c r="C2065" s="233">
        <f>0+C2066</f>
        <v>0</v>
      </c>
      <c r="D2065" s="233">
        <f>0+D2066</f>
        <v>0</v>
      </c>
      <c r="E2065" s="233">
        <f>0+E2066</f>
        <v>10000</v>
      </c>
      <c r="F2065" s="217">
        <v>0</v>
      </c>
      <c r="G2065" s="218"/>
      <c r="H2065" s="218"/>
    </row>
    <row r="2066" spans="1:8" s="178" customFormat="1" x14ac:dyDescent="0.2">
      <c r="A2066" s="239">
        <v>631200</v>
      </c>
      <c r="B2066" s="210" t="s">
        <v>280</v>
      </c>
      <c r="C2066" s="231">
        <v>0</v>
      </c>
      <c r="D2066" s="220">
        <v>0</v>
      </c>
      <c r="E2066" s="231">
        <v>10000</v>
      </c>
      <c r="F2066" s="217">
        <v>0</v>
      </c>
      <c r="G2066" s="218"/>
      <c r="H2066" s="218"/>
    </row>
    <row r="2067" spans="1:8" s="178" customFormat="1" x14ac:dyDescent="0.2">
      <c r="A2067" s="241"/>
      <c r="B2067" s="227" t="s">
        <v>294</v>
      </c>
      <c r="C2067" s="238">
        <f>C2046+C2061+C2064</f>
        <v>1711200</v>
      </c>
      <c r="D2067" s="238">
        <f>D2046+D2061+D2064</f>
        <v>1771999.9999999991</v>
      </c>
      <c r="E2067" s="238">
        <f>E2046+E2061+E2064</f>
        <v>10000</v>
      </c>
      <c r="F2067" s="229">
        <f>D2067/C2067*100</f>
        <v>103.55306217858806</v>
      </c>
      <c r="G2067" s="218"/>
      <c r="H2067" s="218"/>
    </row>
    <row r="2068" spans="1:8" s="178" customFormat="1" x14ac:dyDescent="0.2">
      <c r="A2068" s="242"/>
      <c r="B2068" s="202"/>
      <c r="C2068" s="212"/>
      <c r="D2068" s="212"/>
      <c r="E2068" s="212"/>
      <c r="F2068" s="213"/>
      <c r="G2068" s="218"/>
      <c r="H2068" s="218"/>
    </row>
    <row r="2069" spans="1:8" s="178" customFormat="1" x14ac:dyDescent="0.2">
      <c r="A2069" s="205"/>
      <c r="B2069" s="202"/>
      <c r="C2069" s="231"/>
      <c r="D2069" s="231"/>
      <c r="E2069" s="231"/>
      <c r="F2069" s="232"/>
      <c r="G2069" s="218"/>
      <c r="H2069" s="218"/>
    </row>
    <row r="2070" spans="1:8" s="178" customFormat="1" x14ac:dyDescent="0.2">
      <c r="A2070" s="209" t="s">
        <v>409</v>
      </c>
      <c r="B2070" s="222"/>
      <c r="C2070" s="231"/>
      <c r="D2070" s="231"/>
      <c r="E2070" s="231"/>
      <c r="F2070" s="232"/>
      <c r="G2070" s="218"/>
      <c r="H2070" s="218"/>
    </row>
    <row r="2071" spans="1:8" s="178" customFormat="1" x14ac:dyDescent="0.2">
      <c r="A2071" s="209" t="s">
        <v>377</v>
      </c>
      <c r="B2071" s="222"/>
      <c r="C2071" s="231"/>
      <c r="D2071" s="231"/>
      <c r="E2071" s="231"/>
      <c r="F2071" s="232"/>
      <c r="G2071" s="218"/>
      <c r="H2071" s="218"/>
    </row>
    <row r="2072" spans="1:8" s="178" customFormat="1" x14ac:dyDescent="0.2">
      <c r="A2072" s="209" t="s">
        <v>410</v>
      </c>
      <c r="B2072" s="222"/>
      <c r="C2072" s="231"/>
      <c r="D2072" s="231"/>
      <c r="E2072" s="231"/>
      <c r="F2072" s="232"/>
      <c r="G2072" s="218"/>
      <c r="H2072" s="218"/>
    </row>
    <row r="2073" spans="1:8" s="178" customFormat="1" x14ac:dyDescent="0.2">
      <c r="A2073" s="209" t="s">
        <v>293</v>
      </c>
      <c r="B2073" s="222"/>
      <c r="C2073" s="231"/>
      <c r="D2073" s="231"/>
      <c r="E2073" s="231"/>
      <c r="F2073" s="232"/>
      <c r="G2073" s="218"/>
      <c r="H2073" s="218"/>
    </row>
    <row r="2074" spans="1:8" s="178" customFormat="1" x14ac:dyDescent="0.2">
      <c r="A2074" s="209"/>
      <c r="B2074" s="211"/>
      <c r="C2074" s="212"/>
      <c r="D2074" s="212"/>
      <c r="E2074" s="212"/>
      <c r="F2074" s="213"/>
      <c r="G2074" s="218"/>
      <c r="H2074" s="218"/>
    </row>
    <row r="2075" spans="1:8" s="178" customFormat="1" x14ac:dyDescent="0.2">
      <c r="A2075" s="224">
        <v>410000</v>
      </c>
      <c r="B2075" s="215" t="s">
        <v>44</v>
      </c>
      <c r="C2075" s="233">
        <f>C2076+C2081</f>
        <v>1115100</v>
      </c>
      <c r="D2075" s="233">
        <f t="shared" ref="D2075" si="517">D2076+D2081</f>
        <v>1211999.9999999991</v>
      </c>
      <c r="E2075" s="233">
        <f>E2076+E2081</f>
        <v>0</v>
      </c>
      <c r="F2075" s="217">
        <f t="shared" ref="F2075:F2090" si="518">D2075/C2075*100</f>
        <v>108.68980360505776</v>
      </c>
      <c r="G2075" s="218"/>
      <c r="H2075" s="218"/>
    </row>
    <row r="2076" spans="1:8" s="178" customFormat="1" x14ac:dyDescent="0.2">
      <c r="A2076" s="224">
        <v>411000</v>
      </c>
      <c r="B2076" s="215" t="s">
        <v>45</v>
      </c>
      <c r="C2076" s="233">
        <f>SUM(C2077:C2080)</f>
        <v>978800</v>
      </c>
      <c r="D2076" s="233">
        <f t="shared" ref="D2076" si="519">SUM(D2077:D2080)</f>
        <v>1075599.9999999991</v>
      </c>
      <c r="E2076" s="233">
        <f>SUM(E2077:E2080)</f>
        <v>0</v>
      </c>
      <c r="F2076" s="217">
        <f t="shared" si="518"/>
        <v>109.88966080915397</v>
      </c>
      <c r="G2076" s="218"/>
      <c r="H2076" s="218"/>
    </row>
    <row r="2077" spans="1:8" s="178" customFormat="1" x14ac:dyDescent="0.2">
      <c r="A2077" s="209">
        <v>411100</v>
      </c>
      <c r="B2077" s="210" t="s">
        <v>46</v>
      </c>
      <c r="C2077" s="231">
        <f>882000+42100+2700</f>
        <v>926800</v>
      </c>
      <c r="D2077" s="220">
        <v>1015999.999999999</v>
      </c>
      <c r="E2077" s="220">
        <v>0</v>
      </c>
      <c r="F2077" s="221">
        <f t="shared" si="518"/>
        <v>109.6245144583512</v>
      </c>
      <c r="G2077" s="218"/>
      <c r="H2077" s="218"/>
    </row>
    <row r="2078" spans="1:8" s="178" customFormat="1" ht="46.5" x14ac:dyDescent="0.2">
      <c r="A2078" s="209">
        <v>411200</v>
      </c>
      <c r="B2078" s="210" t="s">
        <v>47</v>
      </c>
      <c r="C2078" s="231">
        <v>30000</v>
      </c>
      <c r="D2078" s="220">
        <v>44000</v>
      </c>
      <c r="E2078" s="220">
        <v>0</v>
      </c>
      <c r="F2078" s="221">
        <f t="shared" si="518"/>
        <v>146.66666666666666</v>
      </c>
      <c r="G2078" s="218"/>
      <c r="H2078" s="218"/>
    </row>
    <row r="2079" spans="1:8" s="178" customFormat="1" ht="46.5" x14ac:dyDescent="0.2">
      <c r="A2079" s="209">
        <v>411300</v>
      </c>
      <c r="B2079" s="210" t="s">
        <v>48</v>
      </c>
      <c r="C2079" s="231">
        <v>10000</v>
      </c>
      <c r="D2079" s="220">
        <v>6399.9999999999955</v>
      </c>
      <c r="E2079" s="220">
        <v>0</v>
      </c>
      <c r="F2079" s="221">
        <f t="shared" si="518"/>
        <v>63.999999999999957</v>
      </c>
      <c r="G2079" s="218"/>
      <c r="H2079" s="218"/>
    </row>
    <row r="2080" spans="1:8" s="178" customFormat="1" x14ac:dyDescent="0.2">
      <c r="A2080" s="209">
        <v>411400</v>
      </c>
      <c r="B2080" s="210" t="s">
        <v>49</v>
      </c>
      <c r="C2080" s="231">
        <v>12000</v>
      </c>
      <c r="D2080" s="220">
        <v>9200</v>
      </c>
      <c r="E2080" s="220">
        <v>0</v>
      </c>
      <c r="F2080" s="221">
        <f t="shared" si="518"/>
        <v>76.666666666666671</v>
      </c>
      <c r="G2080" s="218"/>
      <c r="H2080" s="218"/>
    </row>
    <row r="2081" spans="1:8" s="178" customFormat="1" x14ac:dyDescent="0.2">
      <c r="A2081" s="224">
        <v>412000</v>
      </c>
      <c r="B2081" s="222" t="s">
        <v>50</v>
      </c>
      <c r="C2081" s="233">
        <f>SUM(C2082:C2091)</f>
        <v>136300</v>
      </c>
      <c r="D2081" s="233">
        <f>SUM(D2082:D2091)</f>
        <v>136400</v>
      </c>
      <c r="E2081" s="233">
        <f>SUM(E2082:E2091)</f>
        <v>0</v>
      </c>
      <c r="F2081" s="217">
        <f t="shared" si="518"/>
        <v>100.07336757153338</v>
      </c>
      <c r="G2081" s="218"/>
      <c r="H2081" s="218"/>
    </row>
    <row r="2082" spans="1:8" s="178" customFormat="1" x14ac:dyDescent="0.2">
      <c r="A2082" s="239">
        <v>412100</v>
      </c>
      <c r="B2082" s="210" t="s">
        <v>51</v>
      </c>
      <c r="C2082" s="231">
        <v>2000</v>
      </c>
      <c r="D2082" s="220">
        <v>400</v>
      </c>
      <c r="E2082" s="220">
        <v>0</v>
      </c>
      <c r="F2082" s="221">
        <f t="shared" si="518"/>
        <v>20</v>
      </c>
      <c r="G2082" s="218"/>
      <c r="H2082" s="218"/>
    </row>
    <row r="2083" spans="1:8" s="178" customFormat="1" ht="46.5" x14ac:dyDescent="0.2">
      <c r="A2083" s="209">
        <v>412200</v>
      </c>
      <c r="B2083" s="210" t="s">
        <v>52</v>
      </c>
      <c r="C2083" s="231">
        <v>44000</v>
      </c>
      <c r="D2083" s="220">
        <v>42000</v>
      </c>
      <c r="E2083" s="220">
        <v>0</v>
      </c>
      <c r="F2083" s="221">
        <f t="shared" si="518"/>
        <v>95.454545454545453</v>
      </c>
      <c r="G2083" s="218"/>
      <c r="H2083" s="218"/>
    </row>
    <row r="2084" spans="1:8" s="178" customFormat="1" x14ac:dyDescent="0.2">
      <c r="A2084" s="209">
        <v>412300</v>
      </c>
      <c r="B2084" s="210" t="s">
        <v>53</v>
      </c>
      <c r="C2084" s="231">
        <v>8200</v>
      </c>
      <c r="D2084" s="220">
        <v>11000.000000000004</v>
      </c>
      <c r="E2084" s="220">
        <v>0</v>
      </c>
      <c r="F2084" s="221">
        <f t="shared" si="518"/>
        <v>134.1463414634147</v>
      </c>
      <c r="G2084" s="218"/>
      <c r="H2084" s="218"/>
    </row>
    <row r="2085" spans="1:8" s="178" customFormat="1" x14ac:dyDescent="0.2">
      <c r="A2085" s="209">
        <v>412500</v>
      </c>
      <c r="B2085" s="210" t="s">
        <v>57</v>
      </c>
      <c r="C2085" s="231">
        <v>4000</v>
      </c>
      <c r="D2085" s="220">
        <v>4000</v>
      </c>
      <c r="E2085" s="220">
        <v>0</v>
      </c>
      <c r="F2085" s="221">
        <f t="shared" si="518"/>
        <v>100</v>
      </c>
      <c r="G2085" s="218"/>
      <c r="H2085" s="218"/>
    </row>
    <row r="2086" spans="1:8" s="178" customFormat="1" x14ac:dyDescent="0.2">
      <c r="A2086" s="209">
        <v>412600</v>
      </c>
      <c r="B2086" s="210" t="s">
        <v>58</v>
      </c>
      <c r="C2086" s="231">
        <v>8500</v>
      </c>
      <c r="D2086" s="220">
        <v>9100</v>
      </c>
      <c r="E2086" s="220">
        <v>0</v>
      </c>
      <c r="F2086" s="221">
        <f t="shared" si="518"/>
        <v>107.05882352941177</v>
      </c>
      <c r="G2086" s="218"/>
      <c r="H2086" s="218"/>
    </row>
    <row r="2087" spans="1:8" s="178" customFormat="1" x14ac:dyDescent="0.2">
      <c r="A2087" s="209">
        <v>412700</v>
      </c>
      <c r="B2087" s="210" t="s">
        <v>60</v>
      </c>
      <c r="C2087" s="231">
        <v>60000</v>
      </c>
      <c r="D2087" s="220">
        <v>53700</v>
      </c>
      <c r="E2087" s="220">
        <v>0</v>
      </c>
      <c r="F2087" s="221">
        <f t="shared" si="518"/>
        <v>89.5</v>
      </c>
      <c r="G2087" s="218"/>
      <c r="H2087" s="218"/>
    </row>
    <row r="2088" spans="1:8" s="178" customFormat="1" x14ac:dyDescent="0.2">
      <c r="A2088" s="209">
        <v>412900</v>
      </c>
      <c r="B2088" s="223" t="s">
        <v>75</v>
      </c>
      <c r="C2088" s="231">
        <v>5000</v>
      </c>
      <c r="D2088" s="220">
        <v>5000</v>
      </c>
      <c r="E2088" s="220">
        <v>0</v>
      </c>
      <c r="F2088" s="221">
        <f t="shared" si="518"/>
        <v>100</v>
      </c>
      <c r="G2088" s="218"/>
      <c r="H2088" s="218"/>
    </row>
    <row r="2089" spans="1:8" s="178" customFormat="1" ht="46.5" x14ac:dyDescent="0.2">
      <c r="A2089" s="209">
        <v>412900</v>
      </c>
      <c r="B2089" s="223" t="s">
        <v>77</v>
      </c>
      <c r="C2089" s="231">
        <v>500</v>
      </c>
      <c r="D2089" s="220">
        <v>500</v>
      </c>
      <c r="E2089" s="220">
        <v>0</v>
      </c>
      <c r="F2089" s="221">
        <f t="shared" si="518"/>
        <v>100</v>
      </c>
      <c r="G2089" s="218"/>
      <c r="H2089" s="218"/>
    </row>
    <row r="2090" spans="1:8" s="178" customFormat="1" x14ac:dyDescent="0.2">
      <c r="A2090" s="209">
        <v>412900</v>
      </c>
      <c r="B2090" s="223" t="s">
        <v>78</v>
      </c>
      <c r="C2090" s="231">
        <v>1000</v>
      </c>
      <c r="D2090" s="220">
        <v>1000</v>
      </c>
      <c r="E2090" s="220">
        <v>0</v>
      </c>
      <c r="F2090" s="221">
        <f t="shared" si="518"/>
        <v>100</v>
      </c>
      <c r="G2090" s="218"/>
      <c r="H2090" s="218"/>
    </row>
    <row r="2091" spans="1:8" s="178" customFormat="1" x14ac:dyDescent="0.2">
      <c r="A2091" s="209">
        <v>412900</v>
      </c>
      <c r="B2091" s="210" t="s">
        <v>80</v>
      </c>
      <c r="C2091" s="231">
        <v>3100</v>
      </c>
      <c r="D2091" s="220">
        <v>9700</v>
      </c>
      <c r="E2091" s="220">
        <v>0</v>
      </c>
      <c r="F2091" s="221"/>
      <c r="G2091" s="218"/>
      <c r="H2091" s="218"/>
    </row>
    <row r="2092" spans="1:8" s="234" customFormat="1" x14ac:dyDescent="0.2">
      <c r="A2092" s="224">
        <v>510000</v>
      </c>
      <c r="B2092" s="222" t="s">
        <v>245</v>
      </c>
      <c r="C2092" s="233">
        <f t="shared" ref="C2092:E2093" si="520">C2093+0</f>
        <v>4000</v>
      </c>
      <c r="D2092" s="233">
        <f t="shared" si="520"/>
        <v>4000</v>
      </c>
      <c r="E2092" s="233">
        <f t="shared" si="520"/>
        <v>0</v>
      </c>
      <c r="F2092" s="217">
        <f>D2092/C2092*100</f>
        <v>100</v>
      </c>
      <c r="G2092" s="218"/>
      <c r="H2092" s="218"/>
    </row>
    <row r="2093" spans="1:8" s="234" customFormat="1" x14ac:dyDescent="0.2">
      <c r="A2093" s="224">
        <v>511000</v>
      </c>
      <c r="B2093" s="222" t="s">
        <v>246</v>
      </c>
      <c r="C2093" s="233">
        <f t="shared" si="520"/>
        <v>4000</v>
      </c>
      <c r="D2093" s="233">
        <f t="shared" si="520"/>
        <v>4000</v>
      </c>
      <c r="E2093" s="233">
        <f t="shared" si="520"/>
        <v>0</v>
      </c>
      <c r="F2093" s="217">
        <f>D2093/C2093*100</f>
        <v>100</v>
      </c>
      <c r="G2093" s="218"/>
      <c r="H2093" s="218"/>
    </row>
    <row r="2094" spans="1:8" s="178" customFormat="1" x14ac:dyDescent="0.2">
      <c r="A2094" s="209">
        <v>511300</v>
      </c>
      <c r="B2094" s="210" t="s">
        <v>249</v>
      </c>
      <c r="C2094" s="231">
        <v>4000</v>
      </c>
      <c r="D2094" s="220">
        <v>4000</v>
      </c>
      <c r="E2094" s="220">
        <v>0</v>
      </c>
      <c r="F2094" s="221">
        <f>D2094/C2094*100</f>
        <v>100</v>
      </c>
      <c r="G2094" s="218"/>
      <c r="H2094" s="218"/>
    </row>
    <row r="2095" spans="1:8" s="234" customFormat="1" x14ac:dyDescent="0.2">
      <c r="A2095" s="224">
        <v>630000</v>
      </c>
      <c r="B2095" s="222" t="s">
        <v>277</v>
      </c>
      <c r="C2095" s="233">
        <f>C2096+C2098</f>
        <v>25000</v>
      </c>
      <c r="D2095" s="233">
        <f>D2096+D2098</f>
        <v>26999.999999999996</v>
      </c>
      <c r="E2095" s="233">
        <f>E2096+E2098</f>
        <v>4000</v>
      </c>
      <c r="F2095" s="217">
        <f>D2095/C2095*100</f>
        <v>107.99999999999999</v>
      </c>
      <c r="G2095" s="218"/>
      <c r="H2095" s="218"/>
    </row>
    <row r="2096" spans="1:8" s="234" customFormat="1" x14ac:dyDescent="0.2">
      <c r="A2096" s="224">
        <v>631000</v>
      </c>
      <c r="B2096" s="222" t="s">
        <v>278</v>
      </c>
      <c r="C2096" s="233">
        <f>0+C2097</f>
        <v>0</v>
      </c>
      <c r="D2096" s="233">
        <f>0+D2097</f>
        <v>0</v>
      </c>
      <c r="E2096" s="233">
        <f>0+E2097</f>
        <v>4000</v>
      </c>
      <c r="F2096" s="217">
        <v>0</v>
      </c>
      <c r="G2096" s="218"/>
      <c r="H2096" s="218"/>
    </row>
    <row r="2097" spans="1:8" s="178" customFormat="1" x14ac:dyDescent="0.2">
      <c r="A2097" s="239">
        <v>631200</v>
      </c>
      <c r="B2097" s="210" t="s">
        <v>280</v>
      </c>
      <c r="C2097" s="231">
        <v>0</v>
      </c>
      <c r="D2097" s="220">
        <v>0</v>
      </c>
      <c r="E2097" s="231">
        <v>4000</v>
      </c>
      <c r="F2097" s="217">
        <v>0</v>
      </c>
      <c r="G2097" s="218"/>
      <c r="H2097" s="218"/>
    </row>
    <row r="2098" spans="1:8" s="234" customFormat="1" x14ac:dyDescent="0.2">
      <c r="A2098" s="224">
        <v>638000</v>
      </c>
      <c r="B2098" s="222" t="s">
        <v>284</v>
      </c>
      <c r="C2098" s="233">
        <f>C2099</f>
        <v>25000</v>
      </c>
      <c r="D2098" s="233">
        <f t="shared" ref="D2098" si="521">D2099</f>
        <v>26999.999999999996</v>
      </c>
      <c r="E2098" s="233">
        <f t="shared" ref="E2098" si="522">E2099</f>
        <v>0</v>
      </c>
      <c r="F2098" s="217">
        <f>D2098/C2098*100</f>
        <v>107.99999999999999</v>
      </c>
      <c r="G2098" s="218"/>
      <c r="H2098" s="218"/>
    </row>
    <row r="2099" spans="1:8" s="178" customFormat="1" x14ac:dyDescent="0.2">
      <c r="A2099" s="209">
        <v>638100</v>
      </c>
      <c r="B2099" s="210" t="s">
        <v>285</v>
      </c>
      <c r="C2099" s="231">
        <v>25000</v>
      </c>
      <c r="D2099" s="220">
        <v>26999.999999999996</v>
      </c>
      <c r="E2099" s="220">
        <v>0</v>
      </c>
      <c r="F2099" s="221">
        <f>D2099/C2099*100</f>
        <v>107.99999999999999</v>
      </c>
      <c r="G2099" s="218"/>
      <c r="H2099" s="218"/>
    </row>
    <row r="2100" spans="1:8" s="178" customFormat="1" x14ac:dyDescent="0.2">
      <c r="A2100" s="241"/>
      <c r="B2100" s="227" t="s">
        <v>294</v>
      </c>
      <c r="C2100" s="238">
        <f>C2075+C2092+C2095</f>
        <v>1144100</v>
      </c>
      <c r="D2100" s="238">
        <f>D2075+D2092+D2095</f>
        <v>1242999.9999999991</v>
      </c>
      <c r="E2100" s="238">
        <f>E2075+E2092+E2095</f>
        <v>4000</v>
      </c>
      <c r="F2100" s="229">
        <f>D2100/C2100*100</f>
        <v>108.64434927016862</v>
      </c>
      <c r="G2100" s="218"/>
      <c r="H2100" s="218"/>
    </row>
    <row r="2101" spans="1:8" s="178" customFormat="1" x14ac:dyDescent="0.2">
      <c r="A2101" s="190"/>
      <c r="B2101" s="210"/>
      <c r="C2101" s="231"/>
      <c r="D2101" s="231"/>
      <c r="E2101" s="231"/>
      <c r="F2101" s="232"/>
      <c r="G2101" s="218"/>
      <c r="H2101" s="218"/>
    </row>
    <row r="2102" spans="1:8" s="178" customFormat="1" x14ac:dyDescent="0.2">
      <c r="A2102" s="205"/>
      <c r="B2102" s="202"/>
      <c r="C2102" s="231"/>
      <c r="D2102" s="231"/>
      <c r="E2102" s="231"/>
      <c r="F2102" s="232"/>
      <c r="G2102" s="218"/>
      <c r="H2102" s="218"/>
    </row>
    <row r="2103" spans="1:8" s="178" customFormat="1" x14ac:dyDescent="0.2">
      <c r="A2103" s="209" t="s">
        <v>412</v>
      </c>
      <c r="B2103" s="222"/>
      <c r="C2103" s="231"/>
      <c r="D2103" s="231"/>
      <c r="E2103" s="231"/>
      <c r="F2103" s="232"/>
      <c r="G2103" s="218"/>
      <c r="H2103" s="218"/>
    </row>
    <row r="2104" spans="1:8" s="178" customFormat="1" x14ac:dyDescent="0.2">
      <c r="A2104" s="209" t="s">
        <v>377</v>
      </c>
      <c r="B2104" s="222"/>
      <c r="C2104" s="231"/>
      <c r="D2104" s="231"/>
      <c r="E2104" s="231"/>
      <c r="F2104" s="232"/>
      <c r="G2104" s="218"/>
      <c r="H2104" s="218"/>
    </row>
    <row r="2105" spans="1:8" s="178" customFormat="1" x14ac:dyDescent="0.2">
      <c r="A2105" s="209" t="s">
        <v>413</v>
      </c>
      <c r="B2105" s="222"/>
      <c r="C2105" s="231"/>
      <c r="D2105" s="231"/>
      <c r="E2105" s="231"/>
      <c r="F2105" s="232"/>
      <c r="G2105" s="218"/>
      <c r="H2105" s="218"/>
    </row>
    <row r="2106" spans="1:8" s="178" customFormat="1" x14ac:dyDescent="0.2">
      <c r="A2106" s="209" t="s">
        <v>293</v>
      </c>
      <c r="B2106" s="222"/>
      <c r="C2106" s="231"/>
      <c r="D2106" s="231"/>
      <c r="E2106" s="231"/>
      <c r="F2106" s="232"/>
      <c r="G2106" s="218"/>
      <c r="H2106" s="218"/>
    </row>
    <row r="2107" spans="1:8" s="178" customFormat="1" x14ac:dyDescent="0.2">
      <c r="A2107" s="209"/>
      <c r="B2107" s="211"/>
      <c r="C2107" s="212"/>
      <c r="D2107" s="212"/>
      <c r="E2107" s="212"/>
      <c r="F2107" s="213"/>
      <c r="G2107" s="218"/>
      <c r="H2107" s="218"/>
    </row>
    <row r="2108" spans="1:8" s="178" customFormat="1" x14ac:dyDescent="0.2">
      <c r="A2108" s="224">
        <v>410000</v>
      </c>
      <c r="B2108" s="215" t="s">
        <v>44</v>
      </c>
      <c r="C2108" s="233">
        <f>C2109+C2114+C2127</f>
        <v>8788500</v>
      </c>
      <c r="D2108" s="233">
        <f>D2109+D2114+D2127</f>
        <v>8686499.9999999963</v>
      </c>
      <c r="E2108" s="233">
        <f>E2109+E2114+E2127</f>
        <v>237000</v>
      </c>
      <c r="F2108" s="217">
        <f t="shared" ref="F2108:F2114" si="523">D2108/C2108*100</f>
        <v>98.839392387779441</v>
      </c>
      <c r="G2108" s="218"/>
      <c r="H2108" s="218"/>
    </row>
    <row r="2109" spans="1:8" s="178" customFormat="1" x14ac:dyDescent="0.2">
      <c r="A2109" s="224">
        <v>411000</v>
      </c>
      <c r="B2109" s="215" t="s">
        <v>45</v>
      </c>
      <c r="C2109" s="233">
        <f>SUM(C2110:C2113)</f>
        <v>7850500</v>
      </c>
      <c r="D2109" s="233">
        <f t="shared" ref="D2109" si="524">SUM(D2110:D2113)</f>
        <v>7721999.9999999972</v>
      </c>
      <c r="E2109" s="233">
        <f>SUM(E2110:E2113)</f>
        <v>0</v>
      </c>
      <c r="F2109" s="217">
        <f t="shared" si="523"/>
        <v>98.363161582064805</v>
      </c>
      <c r="G2109" s="218"/>
      <c r="H2109" s="218"/>
    </row>
    <row r="2110" spans="1:8" s="178" customFormat="1" x14ac:dyDescent="0.2">
      <c r="A2110" s="209">
        <v>411100</v>
      </c>
      <c r="B2110" s="210" t="s">
        <v>46</v>
      </c>
      <c r="C2110" s="231">
        <f>7300000+5500</f>
        <v>7305500</v>
      </c>
      <c r="D2110" s="220">
        <v>7166999.9999999972</v>
      </c>
      <c r="E2110" s="220">
        <v>0</v>
      </c>
      <c r="F2110" s="221">
        <f t="shared" si="523"/>
        <v>98.104168092532987</v>
      </c>
      <c r="G2110" s="218"/>
      <c r="H2110" s="218"/>
    </row>
    <row r="2111" spans="1:8" s="178" customFormat="1" ht="46.5" x14ac:dyDescent="0.2">
      <c r="A2111" s="209">
        <v>411200</v>
      </c>
      <c r="B2111" s="210" t="s">
        <v>47</v>
      </c>
      <c r="C2111" s="231">
        <v>210000</v>
      </c>
      <c r="D2111" s="220">
        <v>200000</v>
      </c>
      <c r="E2111" s="220">
        <v>0</v>
      </c>
      <c r="F2111" s="221">
        <f t="shared" si="523"/>
        <v>95.238095238095227</v>
      </c>
      <c r="G2111" s="218"/>
      <c r="H2111" s="218"/>
    </row>
    <row r="2112" spans="1:8" s="178" customFormat="1" ht="46.5" x14ac:dyDescent="0.2">
      <c r="A2112" s="209">
        <v>411300</v>
      </c>
      <c r="B2112" s="210" t="s">
        <v>48</v>
      </c>
      <c r="C2112" s="231">
        <v>245000</v>
      </c>
      <c r="D2112" s="220">
        <v>245000</v>
      </c>
      <c r="E2112" s="220">
        <v>0</v>
      </c>
      <c r="F2112" s="221">
        <f t="shared" si="523"/>
        <v>100</v>
      </c>
      <c r="G2112" s="218"/>
      <c r="H2112" s="218"/>
    </row>
    <row r="2113" spans="1:8" s="178" customFormat="1" x14ac:dyDescent="0.2">
      <c r="A2113" s="209">
        <v>411400</v>
      </c>
      <c r="B2113" s="210" t="s">
        <v>49</v>
      </c>
      <c r="C2113" s="231">
        <v>90000</v>
      </c>
      <c r="D2113" s="220">
        <v>110000</v>
      </c>
      <c r="E2113" s="220">
        <v>0</v>
      </c>
      <c r="F2113" s="221">
        <f t="shared" si="523"/>
        <v>122.22222222222223</v>
      </c>
      <c r="G2113" s="218"/>
      <c r="H2113" s="218"/>
    </row>
    <row r="2114" spans="1:8" s="178" customFormat="1" x14ac:dyDescent="0.2">
      <c r="A2114" s="224">
        <v>412000</v>
      </c>
      <c r="B2114" s="222" t="s">
        <v>50</v>
      </c>
      <c r="C2114" s="233">
        <f>SUM(C2115:C2126)</f>
        <v>909000</v>
      </c>
      <c r="D2114" s="233">
        <f>SUM(D2115:D2126)</f>
        <v>935500</v>
      </c>
      <c r="E2114" s="233">
        <f>SUM(E2115:E2126)</f>
        <v>237000</v>
      </c>
      <c r="F2114" s="217">
        <f t="shared" si="523"/>
        <v>102.91529152915291</v>
      </c>
      <c r="G2114" s="218"/>
      <c r="H2114" s="218"/>
    </row>
    <row r="2115" spans="1:8" s="178" customFormat="1" x14ac:dyDescent="0.2">
      <c r="A2115" s="239">
        <v>412100</v>
      </c>
      <c r="B2115" s="210" t="s">
        <v>51</v>
      </c>
      <c r="C2115" s="231">
        <v>0</v>
      </c>
      <c r="D2115" s="220">
        <v>0</v>
      </c>
      <c r="E2115" s="231">
        <v>10000</v>
      </c>
      <c r="F2115" s="217">
        <v>0</v>
      </c>
      <c r="G2115" s="218"/>
      <c r="H2115" s="218"/>
    </row>
    <row r="2116" spans="1:8" s="178" customFormat="1" ht="46.5" x14ac:dyDescent="0.2">
      <c r="A2116" s="209">
        <v>412200</v>
      </c>
      <c r="B2116" s="210" t="s">
        <v>52</v>
      </c>
      <c r="C2116" s="231">
        <v>470000</v>
      </c>
      <c r="D2116" s="220">
        <v>470000</v>
      </c>
      <c r="E2116" s="231">
        <v>45000</v>
      </c>
      <c r="F2116" s="221">
        <f t="shared" ref="F2116:F2121" si="525">D2116/C2116*100</f>
        <v>100</v>
      </c>
      <c r="G2116" s="218"/>
      <c r="H2116" s="218"/>
    </row>
    <row r="2117" spans="1:8" s="178" customFormat="1" x14ac:dyDescent="0.2">
      <c r="A2117" s="209">
        <v>412300</v>
      </c>
      <c r="B2117" s="210" t="s">
        <v>53</v>
      </c>
      <c r="C2117" s="231">
        <v>70000</v>
      </c>
      <c r="D2117" s="220">
        <v>70000</v>
      </c>
      <c r="E2117" s="231">
        <v>10000</v>
      </c>
      <c r="F2117" s="221">
        <f t="shared" si="525"/>
        <v>100</v>
      </c>
      <c r="G2117" s="218"/>
      <c r="H2117" s="218"/>
    </row>
    <row r="2118" spans="1:8" s="178" customFormat="1" x14ac:dyDescent="0.2">
      <c r="A2118" s="209">
        <v>412400</v>
      </c>
      <c r="B2118" s="210" t="s">
        <v>55</v>
      </c>
      <c r="C2118" s="231">
        <v>80000</v>
      </c>
      <c r="D2118" s="220">
        <v>80000</v>
      </c>
      <c r="E2118" s="231">
        <v>10000</v>
      </c>
      <c r="F2118" s="221">
        <f t="shared" si="525"/>
        <v>100</v>
      </c>
      <c r="G2118" s="218"/>
      <c r="H2118" s="218"/>
    </row>
    <row r="2119" spans="1:8" s="178" customFormat="1" x14ac:dyDescent="0.2">
      <c r="A2119" s="209">
        <v>412500</v>
      </c>
      <c r="B2119" s="210" t="s">
        <v>57</v>
      </c>
      <c r="C2119" s="231">
        <v>50000</v>
      </c>
      <c r="D2119" s="220">
        <v>49999.999999999956</v>
      </c>
      <c r="E2119" s="231">
        <v>30000</v>
      </c>
      <c r="F2119" s="221">
        <f t="shared" si="525"/>
        <v>99.999999999999915</v>
      </c>
      <c r="G2119" s="218"/>
      <c r="H2119" s="218"/>
    </row>
    <row r="2120" spans="1:8" s="178" customFormat="1" x14ac:dyDescent="0.2">
      <c r="A2120" s="209">
        <v>412600</v>
      </c>
      <c r="B2120" s="210" t="s">
        <v>58</v>
      </c>
      <c r="C2120" s="231">
        <v>60000</v>
      </c>
      <c r="D2120" s="220">
        <v>60000</v>
      </c>
      <c r="E2120" s="231">
        <v>5000</v>
      </c>
      <c r="F2120" s="221">
        <f t="shared" si="525"/>
        <v>100</v>
      </c>
      <c r="G2120" s="218"/>
      <c r="H2120" s="218"/>
    </row>
    <row r="2121" spans="1:8" s="178" customFormat="1" x14ac:dyDescent="0.2">
      <c r="A2121" s="209">
        <v>412700</v>
      </c>
      <c r="B2121" s="210" t="s">
        <v>60</v>
      </c>
      <c r="C2121" s="231">
        <v>115000</v>
      </c>
      <c r="D2121" s="220">
        <v>145499.99999999994</v>
      </c>
      <c r="E2121" s="231">
        <v>25000</v>
      </c>
      <c r="F2121" s="221">
        <f t="shared" si="525"/>
        <v>126.52173913043474</v>
      </c>
      <c r="G2121" s="218"/>
      <c r="H2121" s="218"/>
    </row>
    <row r="2122" spans="1:8" s="178" customFormat="1" x14ac:dyDescent="0.2">
      <c r="A2122" s="209">
        <v>412800</v>
      </c>
      <c r="B2122" s="210" t="s">
        <v>73</v>
      </c>
      <c r="C2122" s="231">
        <v>0</v>
      </c>
      <c r="D2122" s="220">
        <v>0</v>
      </c>
      <c r="E2122" s="231">
        <v>2000</v>
      </c>
      <c r="F2122" s="217">
        <v>0</v>
      </c>
      <c r="G2122" s="218"/>
      <c r="H2122" s="218"/>
    </row>
    <row r="2123" spans="1:8" s="178" customFormat="1" x14ac:dyDescent="0.2">
      <c r="A2123" s="209">
        <v>412900</v>
      </c>
      <c r="B2123" s="223" t="s">
        <v>75</v>
      </c>
      <c r="C2123" s="231">
        <v>47000</v>
      </c>
      <c r="D2123" s="220">
        <v>44500</v>
      </c>
      <c r="E2123" s="220">
        <v>0</v>
      </c>
      <c r="F2123" s="221">
        <f t="shared" ref="F2123:F2129" si="526">D2123/C2123*100</f>
        <v>94.680851063829792</v>
      </c>
      <c r="G2123" s="218"/>
      <c r="H2123" s="218"/>
    </row>
    <row r="2124" spans="1:8" s="178" customFormat="1" ht="46.5" x14ac:dyDescent="0.2">
      <c r="A2124" s="209">
        <v>412900</v>
      </c>
      <c r="B2124" s="223" t="s">
        <v>77</v>
      </c>
      <c r="C2124" s="231">
        <v>5000</v>
      </c>
      <c r="D2124" s="220">
        <v>4000</v>
      </c>
      <c r="E2124" s="220">
        <v>0</v>
      </c>
      <c r="F2124" s="221">
        <f t="shared" si="526"/>
        <v>80</v>
      </c>
      <c r="G2124" s="218"/>
      <c r="H2124" s="218"/>
    </row>
    <row r="2125" spans="1:8" s="178" customFormat="1" x14ac:dyDescent="0.2">
      <c r="A2125" s="209">
        <v>412900</v>
      </c>
      <c r="B2125" s="223" t="s">
        <v>78</v>
      </c>
      <c r="C2125" s="231">
        <v>10000</v>
      </c>
      <c r="D2125" s="220">
        <v>10000</v>
      </c>
      <c r="E2125" s="220">
        <v>0</v>
      </c>
      <c r="F2125" s="221">
        <f t="shared" si="526"/>
        <v>100</v>
      </c>
      <c r="G2125" s="218"/>
      <c r="H2125" s="218"/>
    </row>
    <row r="2126" spans="1:8" s="178" customFormat="1" x14ac:dyDescent="0.2">
      <c r="A2126" s="209">
        <v>412900</v>
      </c>
      <c r="B2126" s="210" t="s">
        <v>80</v>
      </c>
      <c r="C2126" s="231">
        <v>2000</v>
      </c>
      <c r="D2126" s="220">
        <v>1500</v>
      </c>
      <c r="E2126" s="231">
        <v>100000</v>
      </c>
      <c r="F2126" s="221">
        <f t="shared" si="526"/>
        <v>75</v>
      </c>
      <c r="G2126" s="218"/>
      <c r="H2126" s="218"/>
    </row>
    <row r="2127" spans="1:8" s="234" customFormat="1" ht="46.5" x14ac:dyDescent="0.2">
      <c r="A2127" s="224">
        <v>418000</v>
      </c>
      <c r="B2127" s="222" t="s">
        <v>198</v>
      </c>
      <c r="C2127" s="233">
        <f>C2128</f>
        <v>29000</v>
      </c>
      <c r="D2127" s="233">
        <f t="shared" ref="D2127" si="527">D2128</f>
        <v>29000</v>
      </c>
      <c r="E2127" s="233">
        <f t="shared" ref="E2127" si="528">E2128</f>
        <v>0</v>
      </c>
      <c r="F2127" s="217">
        <f t="shared" si="526"/>
        <v>100</v>
      </c>
      <c r="G2127" s="218"/>
      <c r="H2127" s="218"/>
    </row>
    <row r="2128" spans="1:8" s="178" customFormat="1" x14ac:dyDescent="0.2">
      <c r="A2128" s="209">
        <v>418400</v>
      </c>
      <c r="B2128" s="210" t="s">
        <v>200</v>
      </c>
      <c r="C2128" s="231">
        <v>29000</v>
      </c>
      <c r="D2128" s="220">
        <v>29000</v>
      </c>
      <c r="E2128" s="220">
        <v>0</v>
      </c>
      <c r="F2128" s="221">
        <f t="shared" si="526"/>
        <v>100</v>
      </c>
      <c r="G2128" s="218"/>
      <c r="H2128" s="218"/>
    </row>
    <row r="2129" spans="1:8" s="178" customFormat="1" x14ac:dyDescent="0.2">
      <c r="A2129" s="224">
        <v>510000</v>
      </c>
      <c r="B2129" s="222" t="s">
        <v>245</v>
      </c>
      <c r="C2129" s="233">
        <f>C2130+C2134+0</f>
        <v>950000</v>
      </c>
      <c r="D2129" s="233">
        <f>D2130+D2134+0</f>
        <v>1350000</v>
      </c>
      <c r="E2129" s="233">
        <f>E2130+E2134+0</f>
        <v>732300</v>
      </c>
      <c r="F2129" s="217">
        <f t="shared" si="526"/>
        <v>142.10526315789474</v>
      </c>
      <c r="G2129" s="218"/>
      <c r="H2129" s="218"/>
    </row>
    <row r="2130" spans="1:8" s="178" customFormat="1" x14ac:dyDescent="0.2">
      <c r="A2130" s="224">
        <v>511000</v>
      </c>
      <c r="B2130" s="222" t="s">
        <v>246</v>
      </c>
      <c r="C2130" s="233">
        <f>SUM(C2131:C2133)</f>
        <v>80000</v>
      </c>
      <c r="D2130" s="233">
        <f>SUM(D2131:D2132)</f>
        <v>480000</v>
      </c>
      <c r="E2130" s="233">
        <f>SUM(E2131:E2133)</f>
        <v>75300</v>
      </c>
      <c r="F2130" s="217"/>
      <c r="G2130" s="218"/>
      <c r="H2130" s="218"/>
    </row>
    <row r="2131" spans="1:8" s="178" customFormat="1" ht="46.5" x14ac:dyDescent="0.2">
      <c r="A2131" s="209">
        <v>511200</v>
      </c>
      <c r="B2131" s="210" t="s">
        <v>248</v>
      </c>
      <c r="C2131" s="231">
        <v>50000</v>
      </c>
      <c r="D2131" s="220">
        <v>50000</v>
      </c>
      <c r="E2131" s="220">
        <v>0</v>
      </c>
      <c r="F2131" s="221">
        <f>D2131/C2131*100</f>
        <v>100</v>
      </c>
      <c r="G2131" s="218"/>
      <c r="H2131" s="218"/>
    </row>
    <row r="2132" spans="1:8" s="178" customFormat="1" x14ac:dyDescent="0.2">
      <c r="A2132" s="209">
        <v>511300</v>
      </c>
      <c r="B2132" s="210" t="s">
        <v>249</v>
      </c>
      <c r="C2132" s="231">
        <v>30000</v>
      </c>
      <c r="D2132" s="220">
        <v>430000</v>
      </c>
      <c r="E2132" s="231">
        <v>36500</v>
      </c>
      <c r="F2132" s="221"/>
      <c r="G2132" s="218"/>
      <c r="H2132" s="218"/>
    </row>
    <row r="2133" spans="1:8" s="178" customFormat="1" x14ac:dyDescent="0.2">
      <c r="A2133" s="209">
        <v>511500</v>
      </c>
      <c r="B2133" s="210" t="s">
        <v>251</v>
      </c>
      <c r="C2133" s="231">
        <v>0</v>
      </c>
      <c r="D2133" s="220">
        <v>0</v>
      </c>
      <c r="E2133" s="231">
        <v>38800</v>
      </c>
      <c r="F2133" s="217">
        <v>0</v>
      </c>
      <c r="G2133" s="218"/>
      <c r="H2133" s="218"/>
    </row>
    <row r="2134" spans="1:8" s="234" customFormat="1" x14ac:dyDescent="0.2">
      <c r="A2134" s="224">
        <v>516000</v>
      </c>
      <c r="B2134" s="222" t="s">
        <v>257</v>
      </c>
      <c r="C2134" s="233">
        <f>C2135</f>
        <v>870000</v>
      </c>
      <c r="D2134" s="233">
        <f t="shared" ref="D2134" si="529">D2135</f>
        <v>870000</v>
      </c>
      <c r="E2134" s="233">
        <f t="shared" ref="E2134" si="530">E2135</f>
        <v>657000</v>
      </c>
      <c r="F2134" s="217">
        <f t="shared" ref="F2134:F2139" si="531">D2134/C2134*100</f>
        <v>100</v>
      </c>
      <c r="G2134" s="218"/>
      <c r="H2134" s="218"/>
    </row>
    <row r="2135" spans="1:8" s="178" customFormat="1" x14ac:dyDescent="0.2">
      <c r="A2135" s="209">
        <v>516100</v>
      </c>
      <c r="B2135" s="210" t="s">
        <v>257</v>
      </c>
      <c r="C2135" s="231">
        <v>870000</v>
      </c>
      <c r="D2135" s="220">
        <v>870000</v>
      </c>
      <c r="E2135" s="231">
        <v>657000</v>
      </c>
      <c r="F2135" s="221">
        <f t="shared" si="531"/>
        <v>100</v>
      </c>
      <c r="G2135" s="218"/>
      <c r="H2135" s="218"/>
    </row>
    <row r="2136" spans="1:8" s="234" customFormat="1" ht="46.5" x14ac:dyDescent="0.2">
      <c r="A2136" s="224">
        <v>580000</v>
      </c>
      <c r="B2136" s="222" t="s">
        <v>259</v>
      </c>
      <c r="C2136" s="233">
        <f>C2137</f>
        <v>170000</v>
      </c>
      <c r="D2136" s="233">
        <f t="shared" ref="D2136:D2137" si="532">D2137</f>
        <v>170000</v>
      </c>
      <c r="E2136" s="233">
        <f t="shared" ref="E2136:E2137" si="533">E2137</f>
        <v>0</v>
      </c>
      <c r="F2136" s="217">
        <f t="shared" si="531"/>
        <v>100</v>
      </c>
      <c r="G2136" s="218"/>
      <c r="H2136" s="218"/>
    </row>
    <row r="2137" spans="1:8" s="234" customFormat="1" ht="46.5" x14ac:dyDescent="0.2">
      <c r="A2137" s="224">
        <v>581000</v>
      </c>
      <c r="B2137" s="222" t="s">
        <v>260</v>
      </c>
      <c r="C2137" s="233">
        <f>C2138</f>
        <v>170000</v>
      </c>
      <c r="D2137" s="233">
        <f t="shared" si="532"/>
        <v>170000</v>
      </c>
      <c r="E2137" s="233">
        <f t="shared" si="533"/>
        <v>0</v>
      </c>
      <c r="F2137" s="217">
        <f t="shared" si="531"/>
        <v>100</v>
      </c>
      <c r="G2137" s="218"/>
      <c r="H2137" s="218"/>
    </row>
    <row r="2138" spans="1:8" s="178" customFormat="1" ht="46.5" x14ac:dyDescent="0.2">
      <c r="A2138" s="209">
        <v>581200</v>
      </c>
      <c r="B2138" s="210" t="s">
        <v>261</v>
      </c>
      <c r="C2138" s="231">
        <v>170000</v>
      </c>
      <c r="D2138" s="220">
        <v>170000</v>
      </c>
      <c r="E2138" s="231">
        <v>0</v>
      </c>
      <c r="F2138" s="221">
        <f t="shared" si="531"/>
        <v>100</v>
      </c>
      <c r="G2138" s="218"/>
      <c r="H2138" s="218"/>
    </row>
    <row r="2139" spans="1:8" s="234" customFormat="1" x14ac:dyDescent="0.2">
      <c r="A2139" s="224">
        <v>630000</v>
      </c>
      <c r="B2139" s="222" t="s">
        <v>277</v>
      </c>
      <c r="C2139" s="233">
        <f>C2140+C2143</f>
        <v>100000</v>
      </c>
      <c r="D2139" s="233">
        <f t="shared" ref="D2139" si="534">D2140+D2143</f>
        <v>150000</v>
      </c>
      <c r="E2139" s="233">
        <f>E2140+E2143</f>
        <v>302000</v>
      </c>
      <c r="F2139" s="217">
        <f t="shared" si="531"/>
        <v>150</v>
      </c>
      <c r="G2139" s="218"/>
      <c r="H2139" s="218"/>
    </row>
    <row r="2140" spans="1:8" s="234" customFormat="1" x14ac:dyDescent="0.2">
      <c r="A2140" s="224">
        <v>631000</v>
      </c>
      <c r="B2140" s="222" t="s">
        <v>278</v>
      </c>
      <c r="C2140" s="233">
        <f>C2142</f>
        <v>0</v>
      </c>
      <c r="D2140" s="233">
        <f t="shared" ref="D2140" si="535">D2142</f>
        <v>0</v>
      </c>
      <c r="E2140" s="233">
        <f>E2142+E2141</f>
        <v>302000</v>
      </c>
      <c r="F2140" s="217">
        <v>0</v>
      </c>
      <c r="G2140" s="218"/>
      <c r="H2140" s="218"/>
    </row>
    <row r="2141" spans="1:8" s="178" customFormat="1" x14ac:dyDescent="0.2">
      <c r="A2141" s="239">
        <v>631100</v>
      </c>
      <c r="B2141" s="210" t="s">
        <v>279</v>
      </c>
      <c r="C2141" s="231">
        <v>0</v>
      </c>
      <c r="D2141" s="220">
        <v>0</v>
      </c>
      <c r="E2141" s="231">
        <v>140000</v>
      </c>
      <c r="F2141" s="217">
        <v>0</v>
      </c>
      <c r="G2141" s="218"/>
      <c r="H2141" s="218"/>
    </row>
    <row r="2142" spans="1:8" s="178" customFormat="1" x14ac:dyDescent="0.2">
      <c r="A2142" s="239">
        <v>631900</v>
      </c>
      <c r="B2142" s="210" t="s">
        <v>281</v>
      </c>
      <c r="C2142" s="231">
        <v>0</v>
      </c>
      <c r="D2142" s="220">
        <v>0</v>
      </c>
      <c r="E2142" s="231">
        <v>162000</v>
      </c>
      <c r="F2142" s="217">
        <v>0</v>
      </c>
      <c r="G2142" s="218"/>
      <c r="H2142" s="218"/>
    </row>
    <row r="2143" spans="1:8" s="234" customFormat="1" x14ac:dyDescent="0.2">
      <c r="A2143" s="224">
        <v>638000</v>
      </c>
      <c r="B2143" s="222" t="s">
        <v>284</v>
      </c>
      <c r="C2143" s="233">
        <f>C2144</f>
        <v>100000</v>
      </c>
      <c r="D2143" s="233">
        <f t="shared" ref="D2143" si="536">D2144</f>
        <v>150000</v>
      </c>
      <c r="E2143" s="233">
        <f t="shared" ref="E2143" si="537">E2144</f>
        <v>0</v>
      </c>
      <c r="F2143" s="217">
        <f>D2143/C2143*100</f>
        <v>150</v>
      </c>
      <c r="G2143" s="218"/>
      <c r="H2143" s="218"/>
    </row>
    <row r="2144" spans="1:8" s="178" customFormat="1" x14ac:dyDescent="0.2">
      <c r="A2144" s="209">
        <v>638100</v>
      </c>
      <c r="B2144" s="210" t="s">
        <v>285</v>
      </c>
      <c r="C2144" s="231">
        <v>100000</v>
      </c>
      <c r="D2144" s="220">
        <v>150000</v>
      </c>
      <c r="E2144" s="231">
        <v>0</v>
      </c>
      <c r="F2144" s="221">
        <f>D2144/C2144*100</f>
        <v>150</v>
      </c>
      <c r="G2144" s="218"/>
      <c r="H2144" s="218"/>
    </row>
    <row r="2145" spans="1:8" s="178" customFormat="1" x14ac:dyDescent="0.2">
      <c r="A2145" s="241"/>
      <c r="B2145" s="227" t="s">
        <v>294</v>
      </c>
      <c r="C2145" s="238">
        <f>C2108+C2129+C2136+C2139</f>
        <v>10008500</v>
      </c>
      <c r="D2145" s="238">
        <f>D2108+D2129+D2136+D2139</f>
        <v>10356499.999999996</v>
      </c>
      <c r="E2145" s="238">
        <f>E2108+E2129+E2136+E2139</f>
        <v>1271300</v>
      </c>
      <c r="F2145" s="229">
        <f>D2145/C2145*100</f>
        <v>103.47704451216461</v>
      </c>
      <c r="G2145" s="218"/>
      <c r="H2145" s="218"/>
    </row>
    <row r="2146" spans="1:8" s="178" customFormat="1" x14ac:dyDescent="0.2">
      <c r="A2146" s="242"/>
      <c r="B2146" s="202"/>
      <c r="C2146" s="212"/>
      <c r="D2146" s="212"/>
      <c r="E2146" s="212"/>
      <c r="F2146" s="213"/>
      <c r="G2146" s="218"/>
      <c r="H2146" s="218"/>
    </row>
    <row r="2147" spans="1:8" s="178" customFormat="1" x14ac:dyDescent="0.2">
      <c r="A2147" s="205"/>
      <c r="B2147" s="202"/>
      <c r="C2147" s="231"/>
      <c r="D2147" s="231"/>
      <c r="E2147" s="231"/>
      <c r="F2147" s="232"/>
      <c r="G2147" s="218"/>
      <c r="H2147" s="218"/>
    </row>
    <row r="2148" spans="1:8" s="178" customFormat="1" x14ac:dyDescent="0.2">
      <c r="A2148" s="209" t="s">
        <v>414</v>
      </c>
      <c r="B2148" s="222"/>
      <c r="C2148" s="231"/>
      <c r="D2148" s="231"/>
      <c r="E2148" s="231"/>
      <c r="F2148" s="232"/>
      <c r="G2148" s="218"/>
      <c r="H2148" s="218"/>
    </row>
    <row r="2149" spans="1:8" s="178" customFormat="1" x14ac:dyDescent="0.2">
      <c r="A2149" s="209" t="s">
        <v>377</v>
      </c>
      <c r="B2149" s="222"/>
      <c r="C2149" s="231"/>
      <c r="D2149" s="231"/>
      <c r="E2149" s="231"/>
      <c r="F2149" s="232"/>
      <c r="G2149" s="218"/>
      <c r="H2149" s="218"/>
    </row>
    <row r="2150" spans="1:8" s="178" customFormat="1" x14ac:dyDescent="0.2">
      <c r="A2150" s="209" t="s">
        <v>415</v>
      </c>
      <c r="B2150" s="222"/>
      <c r="C2150" s="231"/>
      <c r="D2150" s="231"/>
      <c r="E2150" s="231"/>
      <c r="F2150" s="232"/>
      <c r="G2150" s="218"/>
      <c r="H2150" s="218"/>
    </row>
    <row r="2151" spans="1:8" s="178" customFormat="1" x14ac:dyDescent="0.2">
      <c r="A2151" s="209" t="s">
        <v>293</v>
      </c>
      <c r="B2151" s="222"/>
      <c r="C2151" s="231"/>
      <c r="D2151" s="231"/>
      <c r="E2151" s="231"/>
      <c r="F2151" s="232"/>
      <c r="G2151" s="218"/>
      <c r="H2151" s="218"/>
    </row>
    <row r="2152" spans="1:8" s="178" customFormat="1" x14ac:dyDescent="0.2">
      <c r="A2152" s="209"/>
      <c r="B2152" s="211"/>
      <c r="C2152" s="212"/>
      <c r="D2152" s="212"/>
      <c r="E2152" s="212"/>
      <c r="F2152" s="213"/>
      <c r="G2152" s="218"/>
      <c r="H2152" s="218"/>
    </row>
    <row r="2153" spans="1:8" s="178" customFormat="1" x14ac:dyDescent="0.2">
      <c r="A2153" s="224">
        <v>410000</v>
      </c>
      <c r="B2153" s="215" t="s">
        <v>44</v>
      </c>
      <c r="C2153" s="233">
        <f>C2154+C2159+C2173+C2175</f>
        <v>9307000</v>
      </c>
      <c r="D2153" s="233">
        <f>D2154+D2159+D2173+D2175</f>
        <v>9404000</v>
      </c>
      <c r="E2153" s="233">
        <f>E2154+E2159+E2173+E2175</f>
        <v>483100</v>
      </c>
      <c r="F2153" s="217">
        <f t="shared" ref="F2153:F2166" si="538">D2153/C2153*100</f>
        <v>101.04222628129365</v>
      </c>
      <c r="G2153" s="218"/>
      <c r="H2153" s="218"/>
    </row>
    <row r="2154" spans="1:8" s="178" customFormat="1" x14ac:dyDescent="0.2">
      <c r="A2154" s="224">
        <v>411000</v>
      </c>
      <c r="B2154" s="215" t="s">
        <v>45</v>
      </c>
      <c r="C2154" s="233">
        <f>SUM(C2155:C2158)</f>
        <v>8037500</v>
      </c>
      <c r="D2154" s="233">
        <f t="shared" ref="D2154" si="539">SUM(D2155:D2158)</f>
        <v>8132000</v>
      </c>
      <c r="E2154" s="233">
        <f>SUM(E2155:E2158)</f>
        <v>0</v>
      </c>
      <c r="F2154" s="217">
        <f t="shared" si="538"/>
        <v>101.17573872472785</v>
      </c>
      <c r="G2154" s="218"/>
      <c r="H2154" s="218"/>
    </row>
    <row r="2155" spans="1:8" s="178" customFormat="1" x14ac:dyDescent="0.2">
      <c r="A2155" s="209">
        <v>411100</v>
      </c>
      <c r="B2155" s="210" t="s">
        <v>46</v>
      </c>
      <c r="C2155" s="231">
        <f>7480000+17500</f>
        <v>7497500</v>
      </c>
      <c r="D2155" s="220">
        <v>7665000</v>
      </c>
      <c r="E2155" s="220">
        <v>0</v>
      </c>
      <c r="F2155" s="221">
        <f t="shared" si="538"/>
        <v>102.23407802600867</v>
      </c>
      <c r="G2155" s="218"/>
      <c r="H2155" s="218"/>
    </row>
    <row r="2156" spans="1:8" s="178" customFormat="1" ht="46.5" x14ac:dyDescent="0.2">
      <c r="A2156" s="209">
        <v>411200</v>
      </c>
      <c r="B2156" s="210" t="s">
        <v>47</v>
      </c>
      <c r="C2156" s="231">
        <v>120000</v>
      </c>
      <c r="D2156" s="220">
        <v>108000</v>
      </c>
      <c r="E2156" s="220">
        <v>0</v>
      </c>
      <c r="F2156" s="221">
        <f t="shared" si="538"/>
        <v>90</v>
      </c>
      <c r="G2156" s="218"/>
      <c r="H2156" s="218"/>
    </row>
    <row r="2157" spans="1:8" s="178" customFormat="1" ht="46.5" x14ac:dyDescent="0.2">
      <c r="A2157" s="209">
        <v>411300</v>
      </c>
      <c r="B2157" s="210" t="s">
        <v>48</v>
      </c>
      <c r="C2157" s="231">
        <v>310000</v>
      </c>
      <c r="D2157" s="220">
        <v>234999.99999999965</v>
      </c>
      <c r="E2157" s="220">
        <v>0</v>
      </c>
      <c r="F2157" s="221">
        <f t="shared" si="538"/>
        <v>75.806451612903118</v>
      </c>
      <c r="G2157" s="218"/>
      <c r="H2157" s="218"/>
    </row>
    <row r="2158" spans="1:8" s="178" customFormat="1" x14ac:dyDescent="0.2">
      <c r="A2158" s="209">
        <v>411400</v>
      </c>
      <c r="B2158" s="210" t="s">
        <v>49</v>
      </c>
      <c r="C2158" s="231">
        <v>110000</v>
      </c>
      <c r="D2158" s="220">
        <v>124000.00000000004</v>
      </c>
      <c r="E2158" s="220">
        <v>0</v>
      </c>
      <c r="F2158" s="221">
        <f t="shared" si="538"/>
        <v>112.72727272727276</v>
      </c>
      <c r="G2158" s="218"/>
      <c r="H2158" s="218"/>
    </row>
    <row r="2159" spans="1:8" s="178" customFormat="1" x14ac:dyDescent="0.2">
      <c r="A2159" s="224">
        <v>412000</v>
      </c>
      <c r="B2159" s="222" t="s">
        <v>50</v>
      </c>
      <c r="C2159" s="233">
        <f>SUM(C2160:C2172)</f>
        <v>1214500</v>
      </c>
      <c r="D2159" s="233">
        <f>SUM(D2160:D2172)</f>
        <v>1216000.0000000005</v>
      </c>
      <c r="E2159" s="233">
        <f>SUM(E2160:E2172)</f>
        <v>481100</v>
      </c>
      <c r="F2159" s="217">
        <f t="shared" si="538"/>
        <v>100.12350761630304</v>
      </c>
      <c r="G2159" s="218"/>
      <c r="H2159" s="218"/>
    </row>
    <row r="2160" spans="1:8" s="178" customFormat="1" x14ac:dyDescent="0.2">
      <c r="A2160" s="209">
        <v>412100</v>
      </c>
      <c r="B2160" s="210" t="s">
        <v>51</v>
      </c>
      <c r="C2160" s="231">
        <v>1500</v>
      </c>
      <c r="D2160" s="220">
        <v>500</v>
      </c>
      <c r="E2160" s="231">
        <v>2000</v>
      </c>
      <c r="F2160" s="221">
        <f t="shared" si="538"/>
        <v>33.333333333333329</v>
      </c>
      <c r="G2160" s="218"/>
      <c r="H2160" s="218"/>
    </row>
    <row r="2161" spans="1:8" s="178" customFormat="1" ht="46.5" x14ac:dyDescent="0.2">
      <c r="A2161" s="209">
        <v>412200</v>
      </c>
      <c r="B2161" s="210" t="s">
        <v>52</v>
      </c>
      <c r="C2161" s="231">
        <v>800000</v>
      </c>
      <c r="D2161" s="220">
        <v>765000.00000000035</v>
      </c>
      <c r="E2161" s="231">
        <v>169000</v>
      </c>
      <c r="F2161" s="221">
        <f t="shared" si="538"/>
        <v>95.625000000000043</v>
      </c>
      <c r="G2161" s="218"/>
      <c r="H2161" s="218"/>
    </row>
    <row r="2162" spans="1:8" s="178" customFormat="1" x14ac:dyDescent="0.2">
      <c r="A2162" s="209">
        <v>412300</v>
      </c>
      <c r="B2162" s="210" t="s">
        <v>53</v>
      </c>
      <c r="C2162" s="231">
        <v>50000</v>
      </c>
      <c r="D2162" s="220">
        <v>66999.999999999971</v>
      </c>
      <c r="E2162" s="231">
        <v>8500</v>
      </c>
      <c r="F2162" s="221">
        <f t="shared" si="538"/>
        <v>133.99999999999994</v>
      </c>
      <c r="G2162" s="218"/>
      <c r="H2162" s="218"/>
    </row>
    <row r="2163" spans="1:8" s="178" customFormat="1" x14ac:dyDescent="0.2">
      <c r="A2163" s="209">
        <v>412400</v>
      </c>
      <c r="B2163" s="210" t="s">
        <v>55</v>
      </c>
      <c r="C2163" s="231">
        <v>80000</v>
      </c>
      <c r="D2163" s="220">
        <v>80000</v>
      </c>
      <c r="E2163" s="231">
        <v>16500</v>
      </c>
      <c r="F2163" s="221">
        <f t="shared" si="538"/>
        <v>100</v>
      </c>
      <c r="G2163" s="218"/>
      <c r="H2163" s="218"/>
    </row>
    <row r="2164" spans="1:8" s="178" customFormat="1" x14ac:dyDescent="0.2">
      <c r="A2164" s="209">
        <v>412500</v>
      </c>
      <c r="B2164" s="210" t="s">
        <v>57</v>
      </c>
      <c r="C2164" s="231">
        <v>17000</v>
      </c>
      <c r="D2164" s="220">
        <v>31999.999999999964</v>
      </c>
      <c r="E2164" s="231">
        <v>41500</v>
      </c>
      <c r="F2164" s="221">
        <f t="shared" si="538"/>
        <v>188.23529411764684</v>
      </c>
      <c r="G2164" s="218"/>
      <c r="H2164" s="218"/>
    </row>
    <row r="2165" spans="1:8" s="178" customFormat="1" x14ac:dyDescent="0.2">
      <c r="A2165" s="209">
        <v>412600</v>
      </c>
      <c r="B2165" s="210" t="s">
        <v>58</v>
      </c>
      <c r="C2165" s="231">
        <v>20000</v>
      </c>
      <c r="D2165" s="220">
        <v>22000.000000000007</v>
      </c>
      <c r="E2165" s="231">
        <v>8000</v>
      </c>
      <c r="F2165" s="221">
        <f t="shared" si="538"/>
        <v>110.00000000000003</v>
      </c>
      <c r="G2165" s="218"/>
      <c r="H2165" s="218"/>
    </row>
    <row r="2166" spans="1:8" s="178" customFormat="1" x14ac:dyDescent="0.2">
      <c r="A2166" s="209">
        <v>412700</v>
      </c>
      <c r="B2166" s="210" t="s">
        <v>60</v>
      </c>
      <c r="C2166" s="231">
        <v>165000</v>
      </c>
      <c r="D2166" s="220">
        <v>165000</v>
      </c>
      <c r="E2166" s="231">
        <v>68200</v>
      </c>
      <c r="F2166" s="221">
        <f t="shared" si="538"/>
        <v>100</v>
      </c>
      <c r="G2166" s="218"/>
      <c r="H2166" s="218"/>
    </row>
    <row r="2167" spans="1:8" s="178" customFormat="1" x14ac:dyDescent="0.2">
      <c r="A2167" s="209">
        <v>412800</v>
      </c>
      <c r="B2167" s="210" t="s">
        <v>73</v>
      </c>
      <c r="C2167" s="231">
        <v>0</v>
      </c>
      <c r="D2167" s="220">
        <v>0</v>
      </c>
      <c r="E2167" s="231">
        <v>3000</v>
      </c>
      <c r="F2167" s="217">
        <v>0</v>
      </c>
      <c r="G2167" s="218"/>
      <c r="H2167" s="218"/>
    </row>
    <row r="2168" spans="1:8" s="178" customFormat="1" x14ac:dyDescent="0.2">
      <c r="A2168" s="209">
        <v>412900</v>
      </c>
      <c r="B2168" s="223" t="s">
        <v>74</v>
      </c>
      <c r="C2168" s="231">
        <v>0</v>
      </c>
      <c r="D2168" s="220">
        <v>1500</v>
      </c>
      <c r="E2168" s="220">
        <v>0</v>
      </c>
      <c r="F2168" s="217">
        <v>0</v>
      </c>
      <c r="G2168" s="218"/>
      <c r="H2168" s="218"/>
    </row>
    <row r="2169" spans="1:8" s="178" customFormat="1" x14ac:dyDescent="0.2">
      <c r="A2169" s="209">
        <v>412900</v>
      </c>
      <c r="B2169" s="223" t="s">
        <v>75</v>
      </c>
      <c r="C2169" s="231">
        <v>55000</v>
      </c>
      <c r="D2169" s="220">
        <v>60000</v>
      </c>
      <c r="E2169" s="220">
        <v>0</v>
      </c>
      <c r="F2169" s="221">
        <f t="shared" ref="F2169:F2180" si="540">D2169/C2169*100</f>
        <v>109.09090909090908</v>
      </c>
      <c r="G2169" s="218"/>
      <c r="H2169" s="218"/>
    </row>
    <row r="2170" spans="1:8" s="178" customFormat="1" ht="46.5" x14ac:dyDescent="0.2">
      <c r="A2170" s="209">
        <v>412900</v>
      </c>
      <c r="B2170" s="223" t="s">
        <v>77</v>
      </c>
      <c r="C2170" s="231">
        <v>9000</v>
      </c>
      <c r="D2170" s="220">
        <v>3000</v>
      </c>
      <c r="E2170" s="220">
        <v>0</v>
      </c>
      <c r="F2170" s="221">
        <f t="shared" si="540"/>
        <v>33.333333333333329</v>
      </c>
      <c r="G2170" s="218"/>
      <c r="H2170" s="218"/>
    </row>
    <row r="2171" spans="1:8" s="178" customFormat="1" x14ac:dyDescent="0.2">
      <c r="A2171" s="209">
        <v>412900</v>
      </c>
      <c r="B2171" s="223" t="s">
        <v>78</v>
      </c>
      <c r="C2171" s="231">
        <v>16000</v>
      </c>
      <c r="D2171" s="220">
        <v>17000</v>
      </c>
      <c r="E2171" s="220">
        <v>0</v>
      </c>
      <c r="F2171" s="221">
        <f t="shared" si="540"/>
        <v>106.25</v>
      </c>
      <c r="G2171" s="218"/>
      <c r="H2171" s="218"/>
    </row>
    <row r="2172" spans="1:8" s="178" customFormat="1" x14ac:dyDescent="0.2">
      <c r="A2172" s="209">
        <v>412900</v>
      </c>
      <c r="B2172" s="210" t="s">
        <v>80</v>
      </c>
      <c r="C2172" s="231">
        <v>1000</v>
      </c>
      <c r="D2172" s="220">
        <v>3000</v>
      </c>
      <c r="E2172" s="231">
        <v>164400</v>
      </c>
      <c r="F2172" s="221">
        <f t="shared" si="540"/>
        <v>300</v>
      </c>
      <c r="G2172" s="218"/>
      <c r="H2172" s="218"/>
    </row>
    <row r="2173" spans="1:8" s="234" customFormat="1" x14ac:dyDescent="0.2">
      <c r="A2173" s="224">
        <v>413000</v>
      </c>
      <c r="B2173" s="222" t="s">
        <v>97</v>
      </c>
      <c r="C2173" s="233">
        <f>C2174</f>
        <v>10000</v>
      </c>
      <c r="D2173" s="233">
        <f t="shared" ref="D2173" si="541">D2174</f>
        <v>11000</v>
      </c>
      <c r="E2173" s="233">
        <f t="shared" ref="E2173" si="542">E2174</f>
        <v>2000</v>
      </c>
      <c r="F2173" s="217">
        <f t="shared" si="540"/>
        <v>110.00000000000001</v>
      </c>
      <c r="G2173" s="218"/>
      <c r="H2173" s="218"/>
    </row>
    <row r="2174" spans="1:8" s="178" customFormat="1" x14ac:dyDescent="0.2">
      <c r="A2174" s="209">
        <v>413900</v>
      </c>
      <c r="B2174" s="210" t="s">
        <v>106</v>
      </c>
      <c r="C2174" s="231">
        <v>10000</v>
      </c>
      <c r="D2174" s="220">
        <v>11000</v>
      </c>
      <c r="E2174" s="231">
        <v>2000</v>
      </c>
      <c r="F2174" s="221">
        <f t="shared" si="540"/>
        <v>110.00000000000001</v>
      </c>
      <c r="G2174" s="218"/>
      <c r="H2174" s="218"/>
    </row>
    <row r="2175" spans="1:8" s="234" customFormat="1" ht="46.5" x14ac:dyDescent="0.2">
      <c r="A2175" s="224">
        <v>418000</v>
      </c>
      <c r="B2175" s="222" t="s">
        <v>198</v>
      </c>
      <c r="C2175" s="233">
        <f>C2176</f>
        <v>45000</v>
      </c>
      <c r="D2175" s="233">
        <f t="shared" ref="D2175" si="543">D2176</f>
        <v>45000</v>
      </c>
      <c r="E2175" s="233">
        <f t="shared" ref="E2175" si="544">E2176</f>
        <v>0</v>
      </c>
      <c r="F2175" s="217">
        <f t="shared" si="540"/>
        <v>100</v>
      </c>
      <c r="G2175" s="218"/>
      <c r="H2175" s="218"/>
    </row>
    <row r="2176" spans="1:8" s="178" customFormat="1" x14ac:dyDescent="0.2">
      <c r="A2176" s="209">
        <v>418400</v>
      </c>
      <c r="B2176" s="210" t="s">
        <v>200</v>
      </c>
      <c r="C2176" s="231">
        <v>45000</v>
      </c>
      <c r="D2176" s="220">
        <v>45000</v>
      </c>
      <c r="E2176" s="220">
        <v>0</v>
      </c>
      <c r="F2176" s="221">
        <f t="shared" si="540"/>
        <v>100</v>
      </c>
      <c r="G2176" s="218"/>
      <c r="H2176" s="218"/>
    </row>
    <row r="2177" spans="1:8" s="178" customFormat="1" x14ac:dyDescent="0.2">
      <c r="A2177" s="224">
        <v>510000</v>
      </c>
      <c r="B2177" s="222" t="s">
        <v>245</v>
      </c>
      <c r="C2177" s="233">
        <f>C2178+C2184+C2182</f>
        <v>580000</v>
      </c>
      <c r="D2177" s="233">
        <f>D2178+D2184+D2182</f>
        <v>580000</v>
      </c>
      <c r="E2177" s="233">
        <f>E2178+E2184+E2182</f>
        <v>1486000</v>
      </c>
      <c r="F2177" s="217">
        <f t="shared" si="540"/>
        <v>100</v>
      </c>
      <c r="G2177" s="218"/>
      <c r="H2177" s="218"/>
    </row>
    <row r="2178" spans="1:8" s="178" customFormat="1" x14ac:dyDescent="0.2">
      <c r="A2178" s="224">
        <v>511000</v>
      </c>
      <c r="B2178" s="222" t="s">
        <v>246</v>
      </c>
      <c r="C2178" s="233">
        <f>SUM(C2179:C2180)</f>
        <v>80000</v>
      </c>
      <c r="D2178" s="233">
        <f t="shared" ref="D2178" si="545">SUM(D2179:D2180)</f>
        <v>167000</v>
      </c>
      <c r="E2178" s="233">
        <f>SUM(E2179:E2181)</f>
        <v>166000</v>
      </c>
      <c r="F2178" s="217">
        <f t="shared" si="540"/>
        <v>208.75</v>
      </c>
      <c r="G2178" s="218"/>
      <c r="H2178" s="218"/>
    </row>
    <row r="2179" spans="1:8" s="178" customFormat="1" ht="46.5" x14ac:dyDescent="0.2">
      <c r="A2179" s="209">
        <v>511200</v>
      </c>
      <c r="B2179" s="210" t="s">
        <v>248</v>
      </c>
      <c r="C2179" s="231">
        <v>30000</v>
      </c>
      <c r="D2179" s="220">
        <v>89000</v>
      </c>
      <c r="E2179" s="231">
        <v>50000</v>
      </c>
      <c r="F2179" s="221">
        <f t="shared" si="540"/>
        <v>296.66666666666669</v>
      </c>
      <c r="G2179" s="218"/>
      <c r="H2179" s="218"/>
    </row>
    <row r="2180" spans="1:8" s="178" customFormat="1" x14ac:dyDescent="0.2">
      <c r="A2180" s="209">
        <v>511300</v>
      </c>
      <c r="B2180" s="210" t="s">
        <v>249</v>
      </c>
      <c r="C2180" s="231">
        <v>50000</v>
      </c>
      <c r="D2180" s="220">
        <v>78000</v>
      </c>
      <c r="E2180" s="231">
        <v>62000</v>
      </c>
      <c r="F2180" s="221">
        <f t="shared" si="540"/>
        <v>156</v>
      </c>
      <c r="G2180" s="218"/>
      <c r="H2180" s="218"/>
    </row>
    <row r="2181" spans="1:8" s="178" customFormat="1" x14ac:dyDescent="0.2">
      <c r="A2181" s="209">
        <v>511500</v>
      </c>
      <c r="B2181" s="210" t="s">
        <v>251</v>
      </c>
      <c r="C2181" s="231">
        <v>0</v>
      </c>
      <c r="D2181" s="220">
        <v>0</v>
      </c>
      <c r="E2181" s="231">
        <v>54000</v>
      </c>
      <c r="F2181" s="217">
        <v>0</v>
      </c>
      <c r="G2181" s="218"/>
      <c r="H2181" s="218"/>
    </row>
    <row r="2182" spans="1:8" s="234" customFormat="1" x14ac:dyDescent="0.2">
      <c r="A2182" s="224">
        <v>513000</v>
      </c>
      <c r="B2182" s="222" t="s">
        <v>253</v>
      </c>
      <c r="C2182" s="233">
        <f t="shared" ref="C2182" si="546">C2183</f>
        <v>0</v>
      </c>
      <c r="D2182" s="233">
        <f t="shared" ref="D2182" si="547">D2183</f>
        <v>41000</v>
      </c>
      <c r="E2182" s="233">
        <f t="shared" ref="E2182" si="548">E2183</f>
        <v>0</v>
      </c>
      <c r="F2182" s="217">
        <v>0</v>
      </c>
      <c r="G2182" s="218"/>
      <c r="H2182" s="218"/>
    </row>
    <row r="2183" spans="1:8" s="178" customFormat="1" x14ac:dyDescent="0.2">
      <c r="A2183" s="209">
        <v>513200</v>
      </c>
      <c r="B2183" s="210" t="s">
        <v>724</v>
      </c>
      <c r="C2183" s="220">
        <v>0</v>
      </c>
      <c r="D2183" s="220">
        <v>41000</v>
      </c>
      <c r="E2183" s="220">
        <v>0</v>
      </c>
      <c r="F2183" s="217">
        <v>0</v>
      </c>
      <c r="G2183" s="218"/>
      <c r="H2183" s="218"/>
    </row>
    <row r="2184" spans="1:8" s="234" customFormat="1" x14ac:dyDescent="0.2">
      <c r="A2184" s="224">
        <v>516000</v>
      </c>
      <c r="B2184" s="222" t="s">
        <v>257</v>
      </c>
      <c r="C2184" s="233">
        <f>C2185</f>
        <v>500000</v>
      </c>
      <c r="D2184" s="233">
        <f t="shared" ref="D2184" si="549">D2185</f>
        <v>372000</v>
      </c>
      <c r="E2184" s="233">
        <f t="shared" ref="E2184" si="550">E2185</f>
        <v>1320000</v>
      </c>
      <c r="F2184" s="217">
        <f t="shared" ref="F2184:F2189" si="551">D2184/C2184*100</f>
        <v>74.400000000000006</v>
      </c>
      <c r="G2184" s="218"/>
      <c r="H2184" s="218"/>
    </row>
    <row r="2185" spans="1:8" s="178" customFormat="1" x14ac:dyDescent="0.2">
      <c r="A2185" s="209">
        <v>516100</v>
      </c>
      <c r="B2185" s="210" t="s">
        <v>257</v>
      </c>
      <c r="C2185" s="231">
        <v>500000</v>
      </c>
      <c r="D2185" s="220">
        <v>372000</v>
      </c>
      <c r="E2185" s="231">
        <v>1320000</v>
      </c>
      <c r="F2185" s="221">
        <f t="shared" si="551"/>
        <v>74.400000000000006</v>
      </c>
      <c r="G2185" s="218"/>
      <c r="H2185" s="218"/>
    </row>
    <row r="2186" spans="1:8" s="234" customFormat="1" ht="46.5" x14ac:dyDescent="0.2">
      <c r="A2186" s="224">
        <v>580000</v>
      </c>
      <c r="B2186" s="222" t="s">
        <v>259</v>
      </c>
      <c r="C2186" s="233">
        <f>C2187</f>
        <v>220000</v>
      </c>
      <c r="D2186" s="233">
        <f t="shared" ref="D2186:D2187" si="552">D2187</f>
        <v>220000</v>
      </c>
      <c r="E2186" s="233">
        <f t="shared" ref="E2186:E2187" si="553">E2187</f>
        <v>0</v>
      </c>
      <c r="F2186" s="217">
        <f t="shared" si="551"/>
        <v>100</v>
      </c>
      <c r="G2186" s="218"/>
      <c r="H2186" s="218"/>
    </row>
    <row r="2187" spans="1:8" s="234" customFormat="1" ht="46.5" x14ac:dyDescent="0.2">
      <c r="A2187" s="224">
        <v>581000</v>
      </c>
      <c r="B2187" s="222" t="s">
        <v>260</v>
      </c>
      <c r="C2187" s="233">
        <f>C2188</f>
        <v>220000</v>
      </c>
      <c r="D2187" s="233">
        <f t="shared" si="552"/>
        <v>220000</v>
      </c>
      <c r="E2187" s="233">
        <f t="shared" si="553"/>
        <v>0</v>
      </c>
      <c r="F2187" s="217">
        <f t="shared" si="551"/>
        <v>100</v>
      </c>
      <c r="G2187" s="218"/>
      <c r="H2187" s="218"/>
    </row>
    <row r="2188" spans="1:8" s="178" customFormat="1" ht="46.5" x14ac:dyDescent="0.2">
      <c r="A2188" s="209">
        <v>581200</v>
      </c>
      <c r="B2188" s="210" t="s">
        <v>261</v>
      </c>
      <c r="C2188" s="231">
        <v>220000</v>
      </c>
      <c r="D2188" s="220">
        <v>220000</v>
      </c>
      <c r="E2188" s="220">
        <v>0</v>
      </c>
      <c r="F2188" s="221">
        <f t="shared" si="551"/>
        <v>100</v>
      </c>
      <c r="G2188" s="218"/>
      <c r="H2188" s="218"/>
    </row>
    <row r="2189" spans="1:8" s="234" customFormat="1" x14ac:dyDescent="0.2">
      <c r="A2189" s="224">
        <v>630000</v>
      </c>
      <c r="B2189" s="222" t="s">
        <v>277</v>
      </c>
      <c r="C2189" s="233">
        <f>C2190+C2193</f>
        <v>70000</v>
      </c>
      <c r="D2189" s="233">
        <f t="shared" ref="D2189" si="554">D2190+D2193</f>
        <v>90000</v>
      </c>
      <c r="E2189" s="233">
        <f>E2190+E2193</f>
        <v>640000</v>
      </c>
      <c r="F2189" s="217">
        <f t="shared" si="551"/>
        <v>128.57142857142858</v>
      </c>
      <c r="G2189" s="218"/>
      <c r="H2189" s="218"/>
    </row>
    <row r="2190" spans="1:8" s="234" customFormat="1" x14ac:dyDescent="0.2">
      <c r="A2190" s="224">
        <v>631000</v>
      </c>
      <c r="B2190" s="222" t="s">
        <v>278</v>
      </c>
      <c r="C2190" s="233">
        <f>C2192+C2191</f>
        <v>0</v>
      </c>
      <c r="D2190" s="233">
        <f t="shared" ref="D2190" si="555">D2192+D2191</f>
        <v>0</v>
      </c>
      <c r="E2190" s="233">
        <f t="shared" ref="E2190" si="556">E2192+E2191</f>
        <v>640000</v>
      </c>
      <c r="F2190" s="217">
        <v>0</v>
      </c>
      <c r="G2190" s="218"/>
      <c r="H2190" s="218"/>
    </row>
    <row r="2191" spans="1:8" s="178" customFormat="1" x14ac:dyDescent="0.2">
      <c r="A2191" s="239">
        <v>631100</v>
      </c>
      <c r="B2191" s="210" t="s">
        <v>279</v>
      </c>
      <c r="C2191" s="231">
        <v>0</v>
      </c>
      <c r="D2191" s="220">
        <v>0</v>
      </c>
      <c r="E2191" s="231">
        <v>330000</v>
      </c>
      <c r="F2191" s="217">
        <v>0</v>
      </c>
      <c r="G2191" s="218"/>
      <c r="H2191" s="218"/>
    </row>
    <row r="2192" spans="1:8" s="178" customFormat="1" x14ac:dyDescent="0.2">
      <c r="A2192" s="239">
        <v>631900</v>
      </c>
      <c r="B2192" s="210" t="s">
        <v>281</v>
      </c>
      <c r="C2192" s="231">
        <v>0</v>
      </c>
      <c r="D2192" s="220">
        <v>0</v>
      </c>
      <c r="E2192" s="231">
        <v>310000</v>
      </c>
      <c r="F2192" s="217">
        <v>0</v>
      </c>
      <c r="G2192" s="218"/>
      <c r="H2192" s="218"/>
    </row>
    <row r="2193" spans="1:8" s="234" customFormat="1" x14ac:dyDescent="0.2">
      <c r="A2193" s="224">
        <v>638000</v>
      </c>
      <c r="B2193" s="222" t="s">
        <v>284</v>
      </c>
      <c r="C2193" s="233">
        <f>C2194</f>
        <v>70000</v>
      </c>
      <c r="D2193" s="233">
        <f t="shared" ref="D2193" si="557">D2194</f>
        <v>90000</v>
      </c>
      <c r="E2193" s="233">
        <f t="shared" ref="E2193" si="558">E2194</f>
        <v>0</v>
      </c>
      <c r="F2193" s="217">
        <f>D2193/C2193*100</f>
        <v>128.57142857142858</v>
      </c>
      <c r="G2193" s="218"/>
      <c r="H2193" s="218"/>
    </row>
    <row r="2194" spans="1:8" s="178" customFormat="1" x14ac:dyDescent="0.2">
      <c r="A2194" s="209">
        <v>638100</v>
      </c>
      <c r="B2194" s="210" t="s">
        <v>285</v>
      </c>
      <c r="C2194" s="231">
        <v>70000</v>
      </c>
      <c r="D2194" s="220">
        <v>90000</v>
      </c>
      <c r="E2194" s="220">
        <v>0</v>
      </c>
      <c r="F2194" s="221">
        <f>D2194/C2194*100</f>
        <v>128.57142857142858</v>
      </c>
      <c r="G2194" s="218"/>
      <c r="H2194" s="218"/>
    </row>
    <row r="2195" spans="1:8" s="178" customFormat="1" x14ac:dyDescent="0.2">
      <c r="A2195" s="241"/>
      <c r="B2195" s="227" t="s">
        <v>294</v>
      </c>
      <c r="C2195" s="238">
        <f>C2153+C2177+C2189+C2186</f>
        <v>10177000</v>
      </c>
      <c r="D2195" s="238">
        <f>D2153+D2177+D2189+D2186</f>
        <v>10294000</v>
      </c>
      <c r="E2195" s="238">
        <f>E2153+E2177+E2189+E2186</f>
        <v>2609100</v>
      </c>
      <c r="F2195" s="229">
        <f>D2195/C2195*100</f>
        <v>101.14965117421637</v>
      </c>
      <c r="G2195" s="218"/>
      <c r="H2195" s="218"/>
    </row>
    <row r="2196" spans="1:8" s="178" customFormat="1" x14ac:dyDescent="0.2">
      <c r="A2196" s="242"/>
      <c r="B2196" s="202"/>
      <c r="C2196" s="212"/>
      <c r="D2196" s="212"/>
      <c r="E2196" s="212"/>
      <c r="F2196" s="213"/>
      <c r="G2196" s="218"/>
      <c r="H2196" s="218"/>
    </row>
    <row r="2197" spans="1:8" s="178" customFormat="1" x14ac:dyDescent="0.2">
      <c r="A2197" s="205"/>
      <c r="B2197" s="202"/>
      <c r="C2197" s="231"/>
      <c r="D2197" s="231"/>
      <c r="E2197" s="231"/>
      <c r="F2197" s="232"/>
      <c r="G2197" s="218"/>
      <c r="H2197" s="218"/>
    </row>
    <row r="2198" spans="1:8" s="178" customFormat="1" x14ac:dyDescent="0.2">
      <c r="A2198" s="209" t="s">
        <v>416</v>
      </c>
      <c r="B2198" s="222"/>
      <c r="C2198" s="231"/>
      <c r="D2198" s="231"/>
      <c r="E2198" s="231"/>
      <c r="F2198" s="232"/>
      <c r="G2198" s="218"/>
      <c r="H2198" s="218"/>
    </row>
    <row r="2199" spans="1:8" s="178" customFormat="1" x14ac:dyDescent="0.2">
      <c r="A2199" s="209" t="s">
        <v>377</v>
      </c>
      <c r="B2199" s="222"/>
      <c r="C2199" s="231"/>
      <c r="D2199" s="231"/>
      <c r="E2199" s="231"/>
      <c r="F2199" s="232"/>
      <c r="G2199" s="218"/>
      <c r="H2199" s="218"/>
    </row>
    <row r="2200" spans="1:8" s="178" customFormat="1" x14ac:dyDescent="0.2">
      <c r="A2200" s="209" t="s">
        <v>417</v>
      </c>
      <c r="B2200" s="222"/>
      <c r="C2200" s="231"/>
      <c r="D2200" s="231"/>
      <c r="E2200" s="231"/>
      <c r="F2200" s="232"/>
      <c r="G2200" s="218"/>
      <c r="H2200" s="218"/>
    </row>
    <row r="2201" spans="1:8" s="178" customFormat="1" x14ac:dyDescent="0.2">
      <c r="A2201" s="209" t="s">
        <v>293</v>
      </c>
      <c r="B2201" s="222"/>
      <c r="C2201" s="231"/>
      <c r="D2201" s="231"/>
      <c r="E2201" s="231"/>
      <c r="F2201" s="232"/>
      <c r="G2201" s="218"/>
      <c r="H2201" s="218"/>
    </row>
    <row r="2202" spans="1:8" s="178" customFormat="1" x14ac:dyDescent="0.2">
      <c r="A2202" s="209"/>
      <c r="B2202" s="211"/>
      <c r="C2202" s="212"/>
      <c r="D2202" s="212"/>
      <c r="E2202" s="212"/>
      <c r="F2202" s="213"/>
      <c r="G2202" s="218"/>
      <c r="H2202" s="218"/>
    </row>
    <row r="2203" spans="1:8" s="178" customFormat="1" x14ac:dyDescent="0.2">
      <c r="A2203" s="224">
        <v>410000</v>
      </c>
      <c r="B2203" s="215" t="s">
        <v>44</v>
      </c>
      <c r="C2203" s="233">
        <f>C2204+C2209+C2223+C2225</f>
        <v>4749300</v>
      </c>
      <c r="D2203" s="233">
        <f>D2204+D2209+D2223+D2225</f>
        <v>4796300</v>
      </c>
      <c r="E2203" s="233">
        <f>E2204+E2209+E2223+E2225</f>
        <v>311300</v>
      </c>
      <c r="F2203" s="217">
        <f t="shared" ref="F2203:F2209" si="559">D2203/C2203*100</f>
        <v>100.98961952287706</v>
      </c>
      <c r="G2203" s="218"/>
      <c r="H2203" s="218"/>
    </row>
    <row r="2204" spans="1:8" s="178" customFormat="1" x14ac:dyDescent="0.2">
      <c r="A2204" s="224">
        <v>411000</v>
      </c>
      <c r="B2204" s="215" t="s">
        <v>45</v>
      </c>
      <c r="C2204" s="233">
        <f>SUM(C2205:C2208)</f>
        <v>4396300</v>
      </c>
      <c r="D2204" s="233">
        <f t="shared" ref="D2204" si="560">SUM(D2205:D2208)</f>
        <v>4411200</v>
      </c>
      <c r="E2204" s="233">
        <f>SUM(E2205:E2208)</f>
        <v>0</v>
      </c>
      <c r="F2204" s="217">
        <f t="shared" si="559"/>
        <v>100.33892136569389</v>
      </c>
      <c r="G2204" s="218"/>
      <c r="H2204" s="218"/>
    </row>
    <row r="2205" spans="1:8" s="178" customFormat="1" x14ac:dyDescent="0.2">
      <c r="A2205" s="209">
        <v>411100</v>
      </c>
      <c r="B2205" s="210" t="s">
        <v>46</v>
      </c>
      <c r="C2205" s="231">
        <f>4100000+1300</f>
        <v>4101300</v>
      </c>
      <c r="D2205" s="220">
        <v>4090000</v>
      </c>
      <c r="E2205" s="220">
        <v>0</v>
      </c>
      <c r="F2205" s="221">
        <f t="shared" si="559"/>
        <v>99.724477604661928</v>
      </c>
      <c r="G2205" s="218"/>
      <c r="H2205" s="218"/>
    </row>
    <row r="2206" spans="1:8" s="178" customFormat="1" ht="46.5" x14ac:dyDescent="0.2">
      <c r="A2206" s="209">
        <v>411200</v>
      </c>
      <c r="B2206" s="210" t="s">
        <v>47</v>
      </c>
      <c r="C2206" s="231">
        <v>130000</v>
      </c>
      <c r="D2206" s="220">
        <v>149999.99999999965</v>
      </c>
      <c r="E2206" s="220">
        <v>0</v>
      </c>
      <c r="F2206" s="221">
        <f t="shared" si="559"/>
        <v>115.3846153846151</v>
      </c>
      <c r="G2206" s="218"/>
      <c r="H2206" s="218"/>
    </row>
    <row r="2207" spans="1:8" s="178" customFormat="1" ht="46.5" x14ac:dyDescent="0.2">
      <c r="A2207" s="209">
        <v>411300</v>
      </c>
      <c r="B2207" s="210" t="s">
        <v>48</v>
      </c>
      <c r="C2207" s="231">
        <v>80000</v>
      </c>
      <c r="D2207" s="220">
        <v>82700.000000000029</v>
      </c>
      <c r="E2207" s="220">
        <v>0</v>
      </c>
      <c r="F2207" s="221">
        <f t="shared" si="559"/>
        <v>103.37500000000004</v>
      </c>
      <c r="G2207" s="218"/>
      <c r="H2207" s="218"/>
    </row>
    <row r="2208" spans="1:8" s="178" customFormat="1" x14ac:dyDescent="0.2">
      <c r="A2208" s="209">
        <v>411400</v>
      </c>
      <c r="B2208" s="210" t="s">
        <v>49</v>
      </c>
      <c r="C2208" s="231">
        <v>85000</v>
      </c>
      <c r="D2208" s="220">
        <v>88500</v>
      </c>
      <c r="E2208" s="220">
        <v>0</v>
      </c>
      <c r="F2208" s="221">
        <f t="shared" si="559"/>
        <v>104.11764705882354</v>
      </c>
      <c r="G2208" s="218"/>
      <c r="H2208" s="218"/>
    </row>
    <row r="2209" spans="1:8" s="178" customFormat="1" x14ac:dyDescent="0.2">
      <c r="A2209" s="224">
        <v>412000</v>
      </c>
      <c r="B2209" s="222" t="s">
        <v>50</v>
      </c>
      <c r="C2209" s="233">
        <f>SUM(C2210:C2222)</f>
        <v>340000</v>
      </c>
      <c r="D2209" s="233">
        <f>SUM(D2210:D2222)</f>
        <v>370899.99999999994</v>
      </c>
      <c r="E2209" s="233">
        <f>SUM(E2210:E2222)</f>
        <v>309000</v>
      </c>
      <c r="F2209" s="217">
        <f t="shared" si="559"/>
        <v>109.08823529411762</v>
      </c>
      <c r="G2209" s="218"/>
      <c r="H2209" s="218"/>
    </row>
    <row r="2210" spans="1:8" s="178" customFormat="1" x14ac:dyDescent="0.2">
      <c r="A2210" s="239">
        <v>412100</v>
      </c>
      <c r="B2210" s="210" t="s">
        <v>51</v>
      </c>
      <c r="C2210" s="231">
        <v>0</v>
      </c>
      <c r="D2210" s="220">
        <v>0</v>
      </c>
      <c r="E2210" s="231">
        <v>3000</v>
      </c>
      <c r="F2210" s="217">
        <v>0</v>
      </c>
      <c r="G2210" s="218"/>
      <c r="H2210" s="218"/>
    </row>
    <row r="2211" spans="1:8" s="178" customFormat="1" ht="46.5" x14ac:dyDescent="0.2">
      <c r="A2211" s="209">
        <v>412200</v>
      </c>
      <c r="B2211" s="210" t="s">
        <v>52</v>
      </c>
      <c r="C2211" s="231">
        <v>150000</v>
      </c>
      <c r="D2211" s="220">
        <v>150000</v>
      </c>
      <c r="E2211" s="231">
        <v>14500</v>
      </c>
      <c r="F2211" s="221">
        <f t="shared" ref="F2211:F2216" si="561">D2211/C2211*100</f>
        <v>100</v>
      </c>
      <c r="G2211" s="218"/>
      <c r="H2211" s="218"/>
    </row>
    <row r="2212" spans="1:8" s="178" customFormat="1" x14ac:dyDescent="0.2">
      <c r="A2212" s="209">
        <v>412300</v>
      </c>
      <c r="B2212" s="210" t="s">
        <v>53</v>
      </c>
      <c r="C2212" s="231">
        <v>24500</v>
      </c>
      <c r="D2212" s="220">
        <v>30500.000000000004</v>
      </c>
      <c r="E2212" s="231">
        <v>20000</v>
      </c>
      <c r="F2212" s="221">
        <f t="shared" si="561"/>
        <v>124.48979591836735</v>
      </c>
      <c r="G2212" s="218"/>
      <c r="H2212" s="218"/>
    </row>
    <row r="2213" spans="1:8" s="178" customFormat="1" x14ac:dyDescent="0.2">
      <c r="A2213" s="209">
        <v>412400</v>
      </c>
      <c r="B2213" s="210" t="s">
        <v>55</v>
      </c>
      <c r="C2213" s="231">
        <v>20000</v>
      </c>
      <c r="D2213" s="220">
        <v>25200</v>
      </c>
      <c r="E2213" s="231">
        <v>99000</v>
      </c>
      <c r="F2213" s="221">
        <f t="shared" si="561"/>
        <v>126</v>
      </c>
      <c r="G2213" s="218"/>
      <c r="H2213" s="218"/>
    </row>
    <row r="2214" spans="1:8" s="178" customFormat="1" x14ac:dyDescent="0.2">
      <c r="A2214" s="209">
        <v>412500</v>
      </c>
      <c r="B2214" s="210" t="s">
        <v>57</v>
      </c>
      <c r="C2214" s="231">
        <v>30000</v>
      </c>
      <c r="D2214" s="220">
        <v>32000</v>
      </c>
      <c r="E2214" s="231">
        <v>39000</v>
      </c>
      <c r="F2214" s="221">
        <f t="shared" si="561"/>
        <v>106.66666666666667</v>
      </c>
      <c r="G2214" s="218"/>
      <c r="H2214" s="218"/>
    </row>
    <row r="2215" spans="1:8" s="178" customFormat="1" x14ac:dyDescent="0.2">
      <c r="A2215" s="209">
        <v>412600</v>
      </c>
      <c r="B2215" s="210" t="s">
        <v>58</v>
      </c>
      <c r="C2215" s="231">
        <v>35000</v>
      </c>
      <c r="D2215" s="220">
        <v>34000</v>
      </c>
      <c r="E2215" s="231">
        <v>22000</v>
      </c>
      <c r="F2215" s="221">
        <f t="shared" si="561"/>
        <v>97.142857142857139</v>
      </c>
      <c r="G2215" s="218"/>
      <c r="H2215" s="218"/>
    </row>
    <row r="2216" spans="1:8" s="178" customFormat="1" x14ac:dyDescent="0.2">
      <c r="A2216" s="209">
        <v>412700</v>
      </c>
      <c r="B2216" s="210" t="s">
        <v>60</v>
      </c>
      <c r="C2216" s="231">
        <v>50000</v>
      </c>
      <c r="D2216" s="220">
        <v>49999.999999999964</v>
      </c>
      <c r="E2216" s="231">
        <v>34000</v>
      </c>
      <c r="F2216" s="221">
        <f t="shared" si="561"/>
        <v>99.999999999999929</v>
      </c>
      <c r="G2216" s="218"/>
      <c r="H2216" s="218"/>
    </row>
    <row r="2217" spans="1:8" s="178" customFormat="1" x14ac:dyDescent="0.2">
      <c r="A2217" s="209">
        <v>412800</v>
      </c>
      <c r="B2217" s="210" t="s">
        <v>73</v>
      </c>
      <c r="C2217" s="231">
        <v>0</v>
      </c>
      <c r="D2217" s="220">
        <v>0</v>
      </c>
      <c r="E2217" s="231">
        <v>10000</v>
      </c>
      <c r="F2217" s="217">
        <v>0</v>
      </c>
      <c r="G2217" s="218"/>
      <c r="H2217" s="218"/>
    </row>
    <row r="2218" spans="1:8" s="178" customFormat="1" x14ac:dyDescent="0.2">
      <c r="A2218" s="209">
        <v>412900</v>
      </c>
      <c r="B2218" s="223" t="s">
        <v>75</v>
      </c>
      <c r="C2218" s="231">
        <v>15300</v>
      </c>
      <c r="D2218" s="220">
        <v>25200</v>
      </c>
      <c r="E2218" s="220">
        <v>0</v>
      </c>
      <c r="F2218" s="221">
        <f>D2218/C2218*100</f>
        <v>164.70588235294116</v>
      </c>
      <c r="G2218" s="218"/>
      <c r="H2218" s="218"/>
    </row>
    <row r="2219" spans="1:8" s="178" customFormat="1" x14ac:dyDescent="0.2">
      <c r="A2219" s="209">
        <v>412900</v>
      </c>
      <c r="B2219" s="210" t="s">
        <v>76</v>
      </c>
      <c r="C2219" s="231">
        <v>0</v>
      </c>
      <c r="D2219" s="220">
        <v>6000</v>
      </c>
      <c r="E2219" s="220">
        <v>0</v>
      </c>
      <c r="F2219" s="217">
        <v>0</v>
      </c>
      <c r="G2219" s="218"/>
      <c r="H2219" s="218"/>
    </row>
    <row r="2220" spans="1:8" s="178" customFormat="1" ht="46.5" x14ac:dyDescent="0.2">
      <c r="A2220" s="209">
        <v>412900</v>
      </c>
      <c r="B2220" s="223" t="s">
        <v>77</v>
      </c>
      <c r="C2220" s="231">
        <v>5000</v>
      </c>
      <c r="D2220" s="220">
        <v>5100</v>
      </c>
      <c r="E2220" s="220">
        <v>0</v>
      </c>
      <c r="F2220" s="221">
        <f t="shared" ref="F2220:F2229" si="562">D2220/C2220*100</f>
        <v>102</v>
      </c>
      <c r="G2220" s="218"/>
      <c r="H2220" s="218"/>
    </row>
    <row r="2221" spans="1:8" s="178" customFormat="1" x14ac:dyDescent="0.2">
      <c r="A2221" s="209">
        <v>412900</v>
      </c>
      <c r="B2221" s="223" t="s">
        <v>78</v>
      </c>
      <c r="C2221" s="231">
        <v>10000</v>
      </c>
      <c r="D2221" s="220">
        <v>12700</v>
      </c>
      <c r="E2221" s="220">
        <v>0</v>
      </c>
      <c r="F2221" s="221">
        <f t="shared" si="562"/>
        <v>127</v>
      </c>
      <c r="G2221" s="218"/>
      <c r="H2221" s="218"/>
    </row>
    <row r="2222" spans="1:8" s="178" customFormat="1" x14ac:dyDescent="0.2">
      <c r="A2222" s="209">
        <v>412900</v>
      </c>
      <c r="B2222" s="210" t="s">
        <v>80</v>
      </c>
      <c r="C2222" s="231">
        <v>200</v>
      </c>
      <c r="D2222" s="220">
        <v>200</v>
      </c>
      <c r="E2222" s="231">
        <v>67500</v>
      </c>
      <c r="F2222" s="221">
        <f t="shared" si="562"/>
        <v>100</v>
      </c>
      <c r="G2222" s="218"/>
      <c r="H2222" s="218"/>
    </row>
    <row r="2223" spans="1:8" s="234" customFormat="1" x14ac:dyDescent="0.2">
      <c r="A2223" s="224">
        <v>413000</v>
      </c>
      <c r="B2223" s="222" t="s">
        <v>97</v>
      </c>
      <c r="C2223" s="233">
        <f>C2224</f>
        <v>1000</v>
      </c>
      <c r="D2223" s="233">
        <f t="shared" ref="D2223" si="563">D2224</f>
        <v>2200</v>
      </c>
      <c r="E2223" s="233">
        <f t="shared" ref="E2223" si="564">E2224</f>
        <v>2300</v>
      </c>
      <c r="F2223" s="217">
        <f t="shared" si="562"/>
        <v>220.00000000000003</v>
      </c>
      <c r="G2223" s="218"/>
      <c r="H2223" s="218"/>
    </row>
    <row r="2224" spans="1:8" s="178" customFormat="1" x14ac:dyDescent="0.2">
      <c r="A2224" s="209">
        <v>413900</v>
      </c>
      <c r="B2224" s="210" t="s">
        <v>106</v>
      </c>
      <c r="C2224" s="231">
        <v>1000</v>
      </c>
      <c r="D2224" s="220">
        <v>2200</v>
      </c>
      <c r="E2224" s="231">
        <v>2300</v>
      </c>
      <c r="F2224" s="221">
        <f t="shared" si="562"/>
        <v>220.00000000000003</v>
      </c>
      <c r="G2224" s="218"/>
      <c r="H2224" s="218"/>
    </row>
    <row r="2225" spans="1:8" s="234" customFormat="1" ht="46.5" x14ac:dyDescent="0.2">
      <c r="A2225" s="224">
        <v>418000</v>
      </c>
      <c r="B2225" s="222" t="s">
        <v>198</v>
      </c>
      <c r="C2225" s="233">
        <f>C2226</f>
        <v>12000</v>
      </c>
      <c r="D2225" s="233">
        <f t="shared" ref="D2225" si="565">D2226</f>
        <v>12000</v>
      </c>
      <c r="E2225" s="233">
        <f t="shared" ref="E2225" si="566">E2226</f>
        <v>0</v>
      </c>
      <c r="F2225" s="217">
        <f t="shared" si="562"/>
        <v>100</v>
      </c>
      <c r="G2225" s="218"/>
      <c r="H2225" s="218"/>
    </row>
    <row r="2226" spans="1:8" s="178" customFormat="1" x14ac:dyDescent="0.2">
      <c r="A2226" s="209">
        <v>418400</v>
      </c>
      <c r="B2226" s="210" t="s">
        <v>200</v>
      </c>
      <c r="C2226" s="231">
        <v>12000</v>
      </c>
      <c r="D2226" s="220">
        <v>12000</v>
      </c>
      <c r="E2226" s="220">
        <v>0</v>
      </c>
      <c r="F2226" s="221">
        <f t="shared" si="562"/>
        <v>100</v>
      </c>
      <c r="G2226" s="218"/>
      <c r="H2226" s="218"/>
    </row>
    <row r="2227" spans="1:8" s="234" customFormat="1" x14ac:dyDescent="0.2">
      <c r="A2227" s="224">
        <v>510000</v>
      </c>
      <c r="B2227" s="222" t="s">
        <v>245</v>
      </c>
      <c r="C2227" s="233">
        <f>C2231+C2228+0</f>
        <v>280000</v>
      </c>
      <c r="D2227" s="233">
        <f>D2231+D2228+0</f>
        <v>247000</v>
      </c>
      <c r="E2227" s="233">
        <f>E2231+E2228+0</f>
        <v>433000</v>
      </c>
      <c r="F2227" s="217">
        <f t="shared" si="562"/>
        <v>88.214285714285708</v>
      </c>
      <c r="G2227" s="218"/>
      <c r="H2227" s="218"/>
    </row>
    <row r="2228" spans="1:8" s="234" customFormat="1" x14ac:dyDescent="0.2">
      <c r="A2228" s="224">
        <v>511000</v>
      </c>
      <c r="B2228" s="222" t="s">
        <v>246</v>
      </c>
      <c r="C2228" s="233">
        <f>SUM(C2229:C2230)</f>
        <v>20000</v>
      </c>
      <c r="D2228" s="233">
        <f>SUM(D2229:D2230)</f>
        <v>21500</v>
      </c>
      <c r="E2228" s="233">
        <f>SUM(E2229:E2230)</f>
        <v>183000</v>
      </c>
      <c r="F2228" s="217">
        <f t="shared" si="562"/>
        <v>107.5</v>
      </c>
      <c r="G2228" s="218"/>
      <c r="H2228" s="218"/>
    </row>
    <row r="2229" spans="1:8" s="178" customFormat="1" x14ac:dyDescent="0.2">
      <c r="A2229" s="209">
        <v>511300</v>
      </c>
      <c r="B2229" s="210" t="s">
        <v>249</v>
      </c>
      <c r="C2229" s="231">
        <v>20000</v>
      </c>
      <c r="D2229" s="220">
        <v>21500</v>
      </c>
      <c r="E2229" s="231">
        <v>153000</v>
      </c>
      <c r="F2229" s="221">
        <f t="shared" si="562"/>
        <v>107.5</v>
      </c>
      <c r="G2229" s="218"/>
      <c r="H2229" s="218"/>
    </row>
    <row r="2230" spans="1:8" s="178" customFormat="1" x14ac:dyDescent="0.2">
      <c r="A2230" s="209">
        <v>511500</v>
      </c>
      <c r="B2230" s="210" t="s">
        <v>251</v>
      </c>
      <c r="C2230" s="231">
        <v>0</v>
      </c>
      <c r="D2230" s="220">
        <v>0</v>
      </c>
      <c r="E2230" s="231">
        <v>30000</v>
      </c>
      <c r="F2230" s="217">
        <v>0</v>
      </c>
      <c r="G2230" s="218"/>
      <c r="H2230" s="218"/>
    </row>
    <row r="2231" spans="1:8" s="234" customFormat="1" x14ac:dyDescent="0.2">
      <c r="A2231" s="224">
        <v>516000</v>
      </c>
      <c r="B2231" s="222" t="s">
        <v>257</v>
      </c>
      <c r="C2231" s="233">
        <f>C2232</f>
        <v>260000</v>
      </c>
      <c r="D2231" s="233">
        <f t="shared" ref="D2231" si="567">D2232</f>
        <v>225500</v>
      </c>
      <c r="E2231" s="233">
        <f t="shared" ref="E2231" si="568">E2232</f>
        <v>250000</v>
      </c>
      <c r="F2231" s="217">
        <f t="shared" ref="F2231:F2236" si="569">D2231/C2231*100</f>
        <v>86.730769230769226</v>
      </c>
      <c r="G2231" s="218"/>
      <c r="H2231" s="218"/>
    </row>
    <row r="2232" spans="1:8" s="178" customFormat="1" x14ac:dyDescent="0.2">
      <c r="A2232" s="209">
        <v>516100</v>
      </c>
      <c r="B2232" s="210" t="s">
        <v>257</v>
      </c>
      <c r="C2232" s="231">
        <v>260000</v>
      </c>
      <c r="D2232" s="220">
        <v>225500</v>
      </c>
      <c r="E2232" s="231">
        <v>250000</v>
      </c>
      <c r="F2232" s="221">
        <f t="shared" si="569"/>
        <v>86.730769230769226</v>
      </c>
      <c r="G2232" s="218"/>
      <c r="H2232" s="218"/>
    </row>
    <row r="2233" spans="1:8" s="234" customFormat="1" ht="46.5" x14ac:dyDescent="0.2">
      <c r="A2233" s="224">
        <v>580000</v>
      </c>
      <c r="B2233" s="222" t="s">
        <v>259</v>
      </c>
      <c r="C2233" s="233">
        <f>C2234</f>
        <v>65000</v>
      </c>
      <c r="D2233" s="233">
        <f t="shared" ref="D2233:D2234" si="570">D2234</f>
        <v>65000</v>
      </c>
      <c r="E2233" s="233">
        <f t="shared" ref="E2233:E2234" si="571">E2234</f>
        <v>0</v>
      </c>
      <c r="F2233" s="217">
        <f t="shared" si="569"/>
        <v>100</v>
      </c>
      <c r="G2233" s="218"/>
      <c r="H2233" s="218"/>
    </row>
    <row r="2234" spans="1:8" s="234" customFormat="1" ht="46.5" x14ac:dyDescent="0.2">
      <c r="A2234" s="224">
        <v>581000</v>
      </c>
      <c r="B2234" s="222" t="s">
        <v>260</v>
      </c>
      <c r="C2234" s="233">
        <f>C2235</f>
        <v>65000</v>
      </c>
      <c r="D2234" s="233">
        <f t="shared" si="570"/>
        <v>65000</v>
      </c>
      <c r="E2234" s="233">
        <f t="shared" si="571"/>
        <v>0</v>
      </c>
      <c r="F2234" s="217">
        <f t="shared" si="569"/>
        <v>100</v>
      </c>
      <c r="G2234" s="218"/>
      <c r="H2234" s="218"/>
    </row>
    <row r="2235" spans="1:8" s="178" customFormat="1" ht="46.5" x14ac:dyDescent="0.2">
      <c r="A2235" s="209">
        <v>581200</v>
      </c>
      <c r="B2235" s="210" t="s">
        <v>261</v>
      </c>
      <c r="C2235" s="231">
        <v>65000</v>
      </c>
      <c r="D2235" s="220">
        <v>65000</v>
      </c>
      <c r="E2235" s="220">
        <v>0</v>
      </c>
      <c r="F2235" s="221">
        <f t="shared" si="569"/>
        <v>100</v>
      </c>
      <c r="G2235" s="218"/>
      <c r="H2235" s="218"/>
    </row>
    <row r="2236" spans="1:8" s="234" customFormat="1" x14ac:dyDescent="0.2">
      <c r="A2236" s="224">
        <v>630000</v>
      </c>
      <c r="B2236" s="222" t="s">
        <v>277</v>
      </c>
      <c r="C2236" s="233">
        <f>C2239+C2237</f>
        <v>80000</v>
      </c>
      <c r="D2236" s="233">
        <f>D2239+D2237</f>
        <v>79999.999999999985</v>
      </c>
      <c r="E2236" s="233">
        <f>E2239+E2237</f>
        <v>65000</v>
      </c>
      <c r="F2236" s="217">
        <f t="shared" si="569"/>
        <v>99.999999999999972</v>
      </c>
      <c r="G2236" s="218"/>
      <c r="H2236" s="218"/>
    </row>
    <row r="2237" spans="1:8" s="234" customFormat="1" x14ac:dyDescent="0.2">
      <c r="A2237" s="224">
        <v>631000</v>
      </c>
      <c r="B2237" s="222" t="s">
        <v>278</v>
      </c>
      <c r="C2237" s="233">
        <f>0+C2238</f>
        <v>0</v>
      </c>
      <c r="D2237" s="233">
        <f>0+D2238</f>
        <v>0</v>
      </c>
      <c r="E2237" s="233">
        <f>0+E2238</f>
        <v>65000</v>
      </c>
      <c r="F2237" s="217">
        <v>0</v>
      </c>
      <c r="G2237" s="218"/>
      <c r="H2237" s="218"/>
    </row>
    <row r="2238" spans="1:8" s="178" customFormat="1" x14ac:dyDescent="0.2">
      <c r="A2238" s="239">
        <v>631100</v>
      </c>
      <c r="B2238" s="210" t="s">
        <v>279</v>
      </c>
      <c r="C2238" s="231">
        <v>0</v>
      </c>
      <c r="D2238" s="220">
        <v>0</v>
      </c>
      <c r="E2238" s="231">
        <v>65000</v>
      </c>
      <c r="F2238" s="217">
        <v>0</v>
      </c>
      <c r="G2238" s="218"/>
      <c r="H2238" s="218"/>
    </row>
    <row r="2239" spans="1:8" s="234" customFormat="1" x14ac:dyDescent="0.2">
      <c r="A2239" s="224">
        <v>638000</v>
      </c>
      <c r="B2239" s="222" t="s">
        <v>284</v>
      </c>
      <c r="C2239" s="233">
        <f>C2240</f>
        <v>80000</v>
      </c>
      <c r="D2239" s="233">
        <f t="shared" ref="D2239" si="572">D2240</f>
        <v>79999.999999999985</v>
      </c>
      <c r="E2239" s="233">
        <f t="shared" ref="E2239" si="573">E2240</f>
        <v>0</v>
      </c>
      <c r="F2239" s="217">
        <f>D2239/C2239*100</f>
        <v>99.999999999999972</v>
      </c>
      <c r="G2239" s="218"/>
      <c r="H2239" s="218"/>
    </row>
    <row r="2240" spans="1:8" s="178" customFormat="1" x14ac:dyDescent="0.2">
      <c r="A2240" s="209">
        <v>638100</v>
      </c>
      <c r="B2240" s="210" t="s">
        <v>285</v>
      </c>
      <c r="C2240" s="231">
        <v>80000</v>
      </c>
      <c r="D2240" s="220">
        <v>79999.999999999985</v>
      </c>
      <c r="E2240" s="220">
        <v>0</v>
      </c>
      <c r="F2240" s="221">
        <f>D2240/C2240*100</f>
        <v>99.999999999999972</v>
      </c>
      <c r="G2240" s="218"/>
      <c r="H2240" s="218"/>
    </row>
    <row r="2241" spans="1:8" s="178" customFormat="1" x14ac:dyDescent="0.2">
      <c r="A2241" s="241"/>
      <c r="B2241" s="227" t="s">
        <v>294</v>
      </c>
      <c r="C2241" s="238">
        <f>C2203+C2227+C2236+C2233</f>
        <v>5174300</v>
      </c>
      <c r="D2241" s="238">
        <f>D2203+D2227+D2236+D2233</f>
        <v>5188300</v>
      </c>
      <c r="E2241" s="238">
        <f>E2203+E2227+E2236+E2233</f>
        <v>809300</v>
      </c>
      <c r="F2241" s="229">
        <f>D2241/C2241*100</f>
        <v>100.27056799953617</v>
      </c>
      <c r="G2241" s="218"/>
      <c r="H2241" s="218"/>
    </row>
    <row r="2242" spans="1:8" s="178" customFormat="1" x14ac:dyDescent="0.2">
      <c r="A2242" s="242"/>
      <c r="B2242" s="202"/>
      <c r="C2242" s="231"/>
      <c r="D2242" s="231"/>
      <c r="E2242" s="231"/>
      <c r="F2242" s="232"/>
      <c r="G2242" s="218"/>
      <c r="H2242" s="218"/>
    </row>
    <row r="2243" spans="1:8" s="178" customFormat="1" x14ac:dyDescent="0.2">
      <c r="A2243" s="205"/>
      <c r="B2243" s="202"/>
      <c r="C2243" s="231"/>
      <c r="D2243" s="231"/>
      <c r="E2243" s="231"/>
      <c r="F2243" s="232"/>
      <c r="G2243" s="218"/>
      <c r="H2243" s="218"/>
    </row>
    <row r="2244" spans="1:8" s="178" customFormat="1" x14ac:dyDescent="0.2">
      <c r="A2244" s="209" t="s">
        <v>418</v>
      </c>
      <c r="B2244" s="222"/>
      <c r="C2244" s="231"/>
      <c r="D2244" s="231"/>
      <c r="E2244" s="231"/>
      <c r="F2244" s="232"/>
      <c r="G2244" s="218"/>
      <c r="H2244" s="218"/>
    </row>
    <row r="2245" spans="1:8" s="178" customFormat="1" x14ac:dyDescent="0.2">
      <c r="A2245" s="209" t="s">
        <v>377</v>
      </c>
      <c r="B2245" s="222"/>
      <c r="C2245" s="231"/>
      <c r="D2245" s="231"/>
      <c r="E2245" s="231"/>
      <c r="F2245" s="232"/>
      <c r="G2245" s="218"/>
      <c r="H2245" s="218"/>
    </row>
    <row r="2246" spans="1:8" s="178" customFormat="1" x14ac:dyDescent="0.2">
      <c r="A2246" s="209" t="s">
        <v>419</v>
      </c>
      <c r="B2246" s="222"/>
      <c r="C2246" s="231"/>
      <c r="D2246" s="231"/>
      <c r="E2246" s="231"/>
      <c r="F2246" s="232"/>
      <c r="G2246" s="218"/>
      <c r="H2246" s="218"/>
    </row>
    <row r="2247" spans="1:8" s="178" customFormat="1" x14ac:dyDescent="0.2">
      <c r="A2247" s="209" t="s">
        <v>293</v>
      </c>
      <c r="B2247" s="222"/>
      <c r="C2247" s="231"/>
      <c r="D2247" s="231"/>
      <c r="E2247" s="231"/>
      <c r="F2247" s="232"/>
      <c r="G2247" s="218"/>
      <c r="H2247" s="218"/>
    </row>
    <row r="2248" spans="1:8" s="178" customFormat="1" x14ac:dyDescent="0.2">
      <c r="A2248" s="209"/>
      <c r="B2248" s="211"/>
      <c r="C2248" s="212"/>
      <c r="D2248" s="212"/>
      <c r="E2248" s="212"/>
      <c r="F2248" s="213"/>
      <c r="G2248" s="218"/>
      <c r="H2248" s="218"/>
    </row>
    <row r="2249" spans="1:8" s="178" customFormat="1" x14ac:dyDescent="0.2">
      <c r="A2249" s="224">
        <v>410000</v>
      </c>
      <c r="B2249" s="215" t="s">
        <v>44</v>
      </c>
      <c r="C2249" s="233">
        <f>C2250+C2255+C2266</f>
        <v>4556700</v>
      </c>
      <c r="D2249" s="233">
        <f>D2250+D2255+D2266</f>
        <v>4776500</v>
      </c>
      <c r="E2249" s="233">
        <f>E2250+E2255+E2266</f>
        <v>112300</v>
      </c>
      <c r="F2249" s="217">
        <f t="shared" ref="F2249:F2265" si="574">D2249/C2249*100</f>
        <v>104.82366624969825</v>
      </c>
      <c r="G2249" s="218"/>
      <c r="H2249" s="218"/>
    </row>
    <row r="2250" spans="1:8" s="178" customFormat="1" x14ac:dyDescent="0.2">
      <c r="A2250" s="224">
        <v>411000</v>
      </c>
      <c r="B2250" s="215" t="s">
        <v>45</v>
      </c>
      <c r="C2250" s="233">
        <f>SUM(C2251:C2254)</f>
        <v>4170000</v>
      </c>
      <c r="D2250" s="233">
        <f t="shared" ref="D2250" si="575">SUM(D2251:D2254)</f>
        <v>4390200</v>
      </c>
      <c r="E2250" s="233">
        <f t="shared" ref="E2250" si="576">SUM(E2251:E2254)</f>
        <v>0</v>
      </c>
      <c r="F2250" s="217">
        <f t="shared" si="574"/>
        <v>105.28057553956836</v>
      </c>
      <c r="G2250" s="218"/>
      <c r="H2250" s="218"/>
    </row>
    <row r="2251" spans="1:8" s="178" customFormat="1" x14ac:dyDescent="0.2">
      <c r="A2251" s="209">
        <v>411100</v>
      </c>
      <c r="B2251" s="210" t="s">
        <v>46</v>
      </c>
      <c r="C2251" s="231">
        <v>3910000</v>
      </c>
      <c r="D2251" s="220">
        <v>4153000</v>
      </c>
      <c r="E2251" s="220">
        <v>0</v>
      </c>
      <c r="F2251" s="221">
        <f t="shared" si="574"/>
        <v>106.2148337595908</v>
      </c>
      <c r="G2251" s="218"/>
      <c r="H2251" s="218"/>
    </row>
    <row r="2252" spans="1:8" s="178" customFormat="1" ht="46.5" x14ac:dyDescent="0.2">
      <c r="A2252" s="209">
        <v>411200</v>
      </c>
      <c r="B2252" s="210" t="s">
        <v>47</v>
      </c>
      <c r="C2252" s="231">
        <v>120000</v>
      </c>
      <c r="D2252" s="220">
        <v>155000</v>
      </c>
      <c r="E2252" s="220">
        <v>0</v>
      </c>
      <c r="F2252" s="221">
        <f t="shared" si="574"/>
        <v>129.16666666666669</v>
      </c>
      <c r="G2252" s="218"/>
      <c r="H2252" s="218"/>
    </row>
    <row r="2253" spans="1:8" s="178" customFormat="1" ht="46.5" x14ac:dyDescent="0.2">
      <c r="A2253" s="209">
        <v>411300</v>
      </c>
      <c r="B2253" s="210" t="s">
        <v>48</v>
      </c>
      <c r="C2253" s="231">
        <v>100000</v>
      </c>
      <c r="D2253" s="220">
        <v>57199.999999999978</v>
      </c>
      <c r="E2253" s="220">
        <v>0</v>
      </c>
      <c r="F2253" s="221">
        <f t="shared" si="574"/>
        <v>57.199999999999974</v>
      </c>
      <c r="G2253" s="218"/>
      <c r="H2253" s="218"/>
    </row>
    <row r="2254" spans="1:8" s="178" customFormat="1" x14ac:dyDescent="0.2">
      <c r="A2254" s="209">
        <v>411400</v>
      </c>
      <c r="B2254" s="210" t="s">
        <v>49</v>
      </c>
      <c r="C2254" s="231">
        <v>40000</v>
      </c>
      <c r="D2254" s="220">
        <v>25000</v>
      </c>
      <c r="E2254" s="220">
        <v>0</v>
      </c>
      <c r="F2254" s="221">
        <f t="shared" si="574"/>
        <v>62.5</v>
      </c>
      <c r="G2254" s="218"/>
      <c r="H2254" s="218"/>
    </row>
    <row r="2255" spans="1:8" s="178" customFormat="1" x14ac:dyDescent="0.2">
      <c r="A2255" s="224">
        <v>412000</v>
      </c>
      <c r="B2255" s="222" t="s">
        <v>50</v>
      </c>
      <c r="C2255" s="233">
        <f>SUM(C2256:C2265)</f>
        <v>386700</v>
      </c>
      <c r="D2255" s="233">
        <f>SUM(D2256:D2265)</f>
        <v>386300</v>
      </c>
      <c r="E2255" s="233">
        <f>SUM(E2256:E2265)</f>
        <v>110300</v>
      </c>
      <c r="F2255" s="217">
        <f t="shared" si="574"/>
        <v>99.896560641324029</v>
      </c>
      <c r="G2255" s="218"/>
      <c r="H2255" s="218"/>
    </row>
    <row r="2256" spans="1:8" s="178" customFormat="1" ht="46.5" x14ac:dyDescent="0.2">
      <c r="A2256" s="209">
        <v>412200</v>
      </c>
      <c r="B2256" s="210" t="s">
        <v>52</v>
      </c>
      <c r="C2256" s="231">
        <v>210000</v>
      </c>
      <c r="D2256" s="220">
        <v>208000</v>
      </c>
      <c r="E2256" s="231">
        <v>4300</v>
      </c>
      <c r="F2256" s="221">
        <f t="shared" si="574"/>
        <v>99.047619047619051</v>
      </c>
      <c r="G2256" s="218"/>
      <c r="H2256" s="218"/>
    </row>
    <row r="2257" spans="1:8" s="178" customFormat="1" x14ac:dyDescent="0.2">
      <c r="A2257" s="209">
        <v>412300</v>
      </c>
      <c r="B2257" s="210" t="s">
        <v>53</v>
      </c>
      <c r="C2257" s="231">
        <v>20000</v>
      </c>
      <c r="D2257" s="220">
        <v>20000</v>
      </c>
      <c r="E2257" s="231">
        <v>200</v>
      </c>
      <c r="F2257" s="221">
        <f t="shared" si="574"/>
        <v>100</v>
      </c>
      <c r="G2257" s="218"/>
      <c r="H2257" s="218"/>
    </row>
    <row r="2258" spans="1:8" s="178" customFormat="1" x14ac:dyDescent="0.2">
      <c r="A2258" s="209">
        <v>412400</v>
      </c>
      <c r="B2258" s="210" t="s">
        <v>55</v>
      </c>
      <c r="C2258" s="231">
        <v>20000</v>
      </c>
      <c r="D2258" s="220">
        <v>20000</v>
      </c>
      <c r="E2258" s="231">
        <v>11500</v>
      </c>
      <c r="F2258" s="221">
        <f t="shared" si="574"/>
        <v>100</v>
      </c>
      <c r="G2258" s="218"/>
      <c r="H2258" s="218"/>
    </row>
    <row r="2259" spans="1:8" s="178" customFormat="1" x14ac:dyDescent="0.2">
      <c r="A2259" s="209">
        <v>412500</v>
      </c>
      <c r="B2259" s="210" t="s">
        <v>57</v>
      </c>
      <c r="C2259" s="231">
        <v>30000</v>
      </c>
      <c r="D2259" s="220">
        <v>30000</v>
      </c>
      <c r="E2259" s="231">
        <v>44000</v>
      </c>
      <c r="F2259" s="221">
        <f t="shared" si="574"/>
        <v>100</v>
      </c>
      <c r="G2259" s="218"/>
      <c r="H2259" s="218"/>
    </row>
    <row r="2260" spans="1:8" s="178" customFormat="1" x14ac:dyDescent="0.2">
      <c r="A2260" s="209">
        <v>412600</v>
      </c>
      <c r="B2260" s="210" t="s">
        <v>58</v>
      </c>
      <c r="C2260" s="231">
        <v>15000</v>
      </c>
      <c r="D2260" s="220">
        <v>15000</v>
      </c>
      <c r="E2260" s="220">
        <v>0</v>
      </c>
      <c r="F2260" s="221">
        <f t="shared" si="574"/>
        <v>100</v>
      </c>
      <c r="G2260" s="218"/>
      <c r="H2260" s="218"/>
    </row>
    <row r="2261" spans="1:8" s="178" customFormat="1" x14ac:dyDescent="0.2">
      <c r="A2261" s="209">
        <v>412700</v>
      </c>
      <c r="B2261" s="210" t="s">
        <v>60</v>
      </c>
      <c r="C2261" s="231">
        <v>12000</v>
      </c>
      <c r="D2261" s="220">
        <v>13999.999999999996</v>
      </c>
      <c r="E2261" s="231">
        <v>300</v>
      </c>
      <c r="F2261" s="221">
        <f t="shared" si="574"/>
        <v>116.66666666666663</v>
      </c>
      <c r="G2261" s="218"/>
      <c r="H2261" s="218"/>
    </row>
    <row r="2262" spans="1:8" s="178" customFormat="1" x14ac:dyDescent="0.2">
      <c r="A2262" s="209">
        <v>412900</v>
      </c>
      <c r="B2262" s="223" t="s">
        <v>75</v>
      </c>
      <c r="C2262" s="231">
        <v>27900</v>
      </c>
      <c r="D2262" s="220">
        <v>27900</v>
      </c>
      <c r="E2262" s="220">
        <v>0</v>
      </c>
      <c r="F2262" s="221">
        <f t="shared" si="574"/>
        <v>100</v>
      </c>
      <c r="G2262" s="218"/>
      <c r="H2262" s="218"/>
    </row>
    <row r="2263" spans="1:8" s="178" customFormat="1" ht="46.5" x14ac:dyDescent="0.2">
      <c r="A2263" s="209">
        <v>412900</v>
      </c>
      <c r="B2263" s="223" t="s">
        <v>77</v>
      </c>
      <c r="C2263" s="231">
        <v>5000</v>
      </c>
      <c r="D2263" s="220">
        <v>5000</v>
      </c>
      <c r="E2263" s="220">
        <v>0</v>
      </c>
      <c r="F2263" s="221">
        <f t="shared" si="574"/>
        <v>100</v>
      </c>
      <c r="G2263" s="218"/>
      <c r="H2263" s="218"/>
    </row>
    <row r="2264" spans="1:8" s="178" customFormat="1" x14ac:dyDescent="0.2">
      <c r="A2264" s="209">
        <v>412900</v>
      </c>
      <c r="B2264" s="223" t="s">
        <v>78</v>
      </c>
      <c r="C2264" s="231">
        <v>6800</v>
      </c>
      <c r="D2264" s="220">
        <v>6800</v>
      </c>
      <c r="E2264" s="220">
        <v>0</v>
      </c>
      <c r="F2264" s="221">
        <f t="shared" si="574"/>
        <v>100</v>
      </c>
      <c r="G2264" s="218"/>
      <c r="H2264" s="218"/>
    </row>
    <row r="2265" spans="1:8" s="178" customFormat="1" x14ac:dyDescent="0.2">
      <c r="A2265" s="209">
        <v>412900</v>
      </c>
      <c r="B2265" s="210" t="s">
        <v>80</v>
      </c>
      <c r="C2265" s="231">
        <v>40000</v>
      </c>
      <c r="D2265" s="220">
        <v>39600</v>
      </c>
      <c r="E2265" s="231">
        <v>50000</v>
      </c>
      <c r="F2265" s="221">
        <f t="shared" si="574"/>
        <v>99</v>
      </c>
      <c r="G2265" s="218"/>
      <c r="H2265" s="218"/>
    </row>
    <row r="2266" spans="1:8" s="234" customFormat="1" x14ac:dyDescent="0.2">
      <c r="A2266" s="224">
        <v>413000</v>
      </c>
      <c r="B2266" s="222" t="s">
        <v>97</v>
      </c>
      <c r="C2266" s="233">
        <f>0+C2267</f>
        <v>0</v>
      </c>
      <c r="D2266" s="233">
        <f>0+D2267</f>
        <v>0</v>
      </c>
      <c r="E2266" s="233">
        <f>0+E2267</f>
        <v>2000</v>
      </c>
      <c r="F2266" s="217">
        <v>0</v>
      </c>
      <c r="G2266" s="218"/>
      <c r="H2266" s="218"/>
    </row>
    <row r="2267" spans="1:8" s="178" customFormat="1" x14ac:dyDescent="0.2">
      <c r="A2267" s="239">
        <v>413900</v>
      </c>
      <c r="B2267" s="210" t="s">
        <v>106</v>
      </c>
      <c r="C2267" s="231">
        <v>0</v>
      </c>
      <c r="D2267" s="220">
        <v>0</v>
      </c>
      <c r="E2267" s="231">
        <v>2000</v>
      </c>
      <c r="F2267" s="217">
        <v>0</v>
      </c>
      <c r="G2267" s="218"/>
      <c r="H2267" s="218"/>
    </row>
    <row r="2268" spans="1:8" s="178" customFormat="1" x14ac:dyDescent="0.2">
      <c r="A2268" s="224">
        <v>510000</v>
      </c>
      <c r="B2268" s="222" t="s">
        <v>245</v>
      </c>
      <c r="C2268" s="233">
        <f>C2269+C2271+0</f>
        <v>320000</v>
      </c>
      <c r="D2268" s="233">
        <f>D2269+D2271+0</f>
        <v>320000</v>
      </c>
      <c r="E2268" s="233">
        <f>E2269+E2271+0</f>
        <v>311000</v>
      </c>
      <c r="F2268" s="217">
        <f t="shared" ref="F2268:F2273" si="577">D2268/C2268*100</f>
        <v>100</v>
      </c>
      <c r="G2268" s="218"/>
      <c r="H2268" s="218"/>
    </row>
    <row r="2269" spans="1:8" s="178" customFormat="1" x14ac:dyDescent="0.2">
      <c r="A2269" s="224">
        <v>511000</v>
      </c>
      <c r="B2269" s="222" t="s">
        <v>246</v>
      </c>
      <c r="C2269" s="233">
        <f>SUM(C2270:C2270)</f>
        <v>30000</v>
      </c>
      <c r="D2269" s="233">
        <f>SUM(D2270:D2270)</f>
        <v>30000</v>
      </c>
      <c r="E2269" s="233">
        <f>SUM(E2270:E2270)</f>
        <v>32000</v>
      </c>
      <c r="F2269" s="217">
        <f t="shared" si="577"/>
        <v>100</v>
      </c>
      <c r="G2269" s="218"/>
      <c r="H2269" s="218"/>
    </row>
    <row r="2270" spans="1:8" s="178" customFormat="1" x14ac:dyDescent="0.2">
      <c r="A2270" s="209">
        <v>511300</v>
      </c>
      <c r="B2270" s="210" t="s">
        <v>249</v>
      </c>
      <c r="C2270" s="231">
        <v>30000</v>
      </c>
      <c r="D2270" s="220">
        <v>30000</v>
      </c>
      <c r="E2270" s="231">
        <v>32000</v>
      </c>
      <c r="F2270" s="221">
        <f t="shared" si="577"/>
        <v>100</v>
      </c>
      <c r="G2270" s="218"/>
      <c r="H2270" s="218"/>
    </row>
    <row r="2271" spans="1:8" s="234" customFormat="1" x14ac:dyDescent="0.2">
      <c r="A2271" s="224">
        <v>516000</v>
      </c>
      <c r="B2271" s="222" t="s">
        <v>257</v>
      </c>
      <c r="C2271" s="233">
        <f>C2272</f>
        <v>290000</v>
      </c>
      <c r="D2271" s="233">
        <f t="shared" ref="D2271" si="578">D2272</f>
        <v>290000</v>
      </c>
      <c r="E2271" s="233">
        <f t="shared" ref="E2271" si="579">E2272</f>
        <v>279000</v>
      </c>
      <c r="F2271" s="217">
        <f t="shared" si="577"/>
        <v>100</v>
      </c>
      <c r="G2271" s="218"/>
      <c r="H2271" s="218"/>
    </row>
    <row r="2272" spans="1:8" s="178" customFormat="1" x14ac:dyDescent="0.2">
      <c r="A2272" s="209">
        <v>516100</v>
      </c>
      <c r="B2272" s="210" t="s">
        <v>257</v>
      </c>
      <c r="C2272" s="231">
        <v>290000</v>
      </c>
      <c r="D2272" s="220">
        <v>290000</v>
      </c>
      <c r="E2272" s="231">
        <v>279000</v>
      </c>
      <c r="F2272" s="221">
        <f t="shared" si="577"/>
        <v>100</v>
      </c>
      <c r="G2272" s="218"/>
      <c r="H2272" s="218"/>
    </row>
    <row r="2273" spans="1:8" s="234" customFormat="1" x14ac:dyDescent="0.2">
      <c r="A2273" s="224">
        <v>630000</v>
      </c>
      <c r="B2273" s="222" t="s">
        <v>277</v>
      </c>
      <c r="C2273" s="233">
        <f>C2274+C2277</f>
        <v>100000</v>
      </c>
      <c r="D2273" s="233">
        <f t="shared" ref="D2273" si="580">D2274+D2277</f>
        <v>70000</v>
      </c>
      <c r="E2273" s="233">
        <f>E2274+E2277</f>
        <v>410900</v>
      </c>
      <c r="F2273" s="217">
        <f t="shared" si="577"/>
        <v>70</v>
      </c>
      <c r="G2273" s="218"/>
      <c r="H2273" s="218"/>
    </row>
    <row r="2274" spans="1:8" s="234" customFormat="1" x14ac:dyDescent="0.2">
      <c r="A2274" s="224">
        <v>631000</v>
      </c>
      <c r="B2274" s="222" t="s">
        <v>278</v>
      </c>
      <c r="C2274" s="233">
        <f>C2276</f>
        <v>0</v>
      </c>
      <c r="D2274" s="233">
        <f t="shared" ref="D2274" si="581">D2276</f>
        <v>0</v>
      </c>
      <c r="E2274" s="233">
        <f>E2275+E2276</f>
        <v>410900</v>
      </c>
      <c r="F2274" s="217">
        <v>0</v>
      </c>
      <c r="G2274" s="218"/>
      <c r="H2274" s="218"/>
    </row>
    <row r="2275" spans="1:8" s="178" customFormat="1" x14ac:dyDescent="0.2">
      <c r="A2275" s="239">
        <v>631100</v>
      </c>
      <c r="B2275" s="210" t="s">
        <v>279</v>
      </c>
      <c r="C2275" s="231">
        <v>0</v>
      </c>
      <c r="D2275" s="220">
        <v>0</v>
      </c>
      <c r="E2275" s="231">
        <v>72000</v>
      </c>
      <c r="F2275" s="217">
        <v>0</v>
      </c>
      <c r="G2275" s="218"/>
      <c r="H2275" s="218"/>
    </row>
    <row r="2276" spans="1:8" s="178" customFormat="1" x14ac:dyDescent="0.2">
      <c r="A2276" s="239">
        <v>631900</v>
      </c>
      <c r="B2276" s="210" t="s">
        <v>281</v>
      </c>
      <c r="C2276" s="231">
        <v>0</v>
      </c>
      <c r="D2276" s="220">
        <v>0</v>
      </c>
      <c r="E2276" s="231">
        <v>338900</v>
      </c>
      <c r="F2276" s="217">
        <v>0</v>
      </c>
      <c r="G2276" s="218"/>
      <c r="H2276" s="218"/>
    </row>
    <row r="2277" spans="1:8" s="234" customFormat="1" x14ac:dyDescent="0.2">
      <c r="A2277" s="224">
        <v>638000</v>
      </c>
      <c r="B2277" s="222" t="s">
        <v>284</v>
      </c>
      <c r="C2277" s="233">
        <f>C2278</f>
        <v>100000</v>
      </c>
      <c r="D2277" s="233">
        <f t="shared" ref="D2277" si="582">D2278</f>
        <v>70000</v>
      </c>
      <c r="E2277" s="233">
        <f t="shared" ref="E2277" si="583">E2278</f>
        <v>0</v>
      </c>
      <c r="F2277" s="217">
        <f>D2277/C2277*100</f>
        <v>70</v>
      </c>
      <c r="G2277" s="218"/>
      <c r="H2277" s="218"/>
    </row>
    <row r="2278" spans="1:8" s="178" customFormat="1" x14ac:dyDescent="0.2">
      <c r="A2278" s="209">
        <v>638100</v>
      </c>
      <c r="B2278" s="210" t="s">
        <v>285</v>
      </c>
      <c r="C2278" s="231">
        <v>100000</v>
      </c>
      <c r="D2278" s="220">
        <v>70000</v>
      </c>
      <c r="E2278" s="220">
        <v>0</v>
      </c>
      <c r="F2278" s="221">
        <f>D2278/C2278*100</f>
        <v>70</v>
      </c>
      <c r="G2278" s="218"/>
      <c r="H2278" s="218"/>
    </row>
    <row r="2279" spans="1:8" s="178" customFormat="1" x14ac:dyDescent="0.2">
      <c r="A2279" s="241"/>
      <c r="B2279" s="227" t="s">
        <v>294</v>
      </c>
      <c r="C2279" s="238">
        <f>C2249+C2268+C2273+0</f>
        <v>4976700</v>
      </c>
      <c r="D2279" s="238">
        <f>D2249+D2268+D2273+0</f>
        <v>5166500</v>
      </c>
      <c r="E2279" s="238">
        <f>E2249+E2268+E2273+0</f>
        <v>834200</v>
      </c>
      <c r="F2279" s="229">
        <f>D2279/C2279*100</f>
        <v>103.81377217835113</v>
      </c>
      <c r="G2279" s="218"/>
      <c r="H2279" s="218"/>
    </row>
    <row r="2280" spans="1:8" s="178" customFormat="1" x14ac:dyDescent="0.2">
      <c r="A2280" s="242"/>
      <c r="B2280" s="202"/>
      <c r="C2280" s="231"/>
      <c r="D2280" s="231"/>
      <c r="E2280" s="231"/>
      <c r="F2280" s="232"/>
      <c r="G2280" s="218"/>
      <c r="H2280" s="218"/>
    </row>
    <row r="2281" spans="1:8" s="178" customFormat="1" x14ac:dyDescent="0.2">
      <c r="A2281" s="205"/>
      <c r="B2281" s="202"/>
      <c r="C2281" s="231"/>
      <c r="D2281" s="231"/>
      <c r="E2281" s="231"/>
      <c r="F2281" s="232"/>
      <c r="G2281" s="218"/>
      <c r="H2281" s="218"/>
    </row>
    <row r="2282" spans="1:8" s="178" customFormat="1" x14ac:dyDescent="0.2">
      <c r="A2282" s="209" t="s">
        <v>420</v>
      </c>
      <c r="B2282" s="222"/>
      <c r="C2282" s="231"/>
      <c r="D2282" s="231"/>
      <c r="E2282" s="231"/>
      <c r="F2282" s="232"/>
      <c r="G2282" s="218"/>
      <c r="H2282" s="218"/>
    </row>
    <row r="2283" spans="1:8" s="178" customFormat="1" x14ac:dyDescent="0.2">
      <c r="A2283" s="209" t="s">
        <v>377</v>
      </c>
      <c r="B2283" s="222"/>
      <c r="C2283" s="231"/>
      <c r="D2283" s="231"/>
      <c r="E2283" s="231"/>
      <c r="F2283" s="232"/>
      <c r="G2283" s="218"/>
      <c r="H2283" s="218"/>
    </row>
    <row r="2284" spans="1:8" s="178" customFormat="1" x14ac:dyDescent="0.2">
      <c r="A2284" s="209" t="s">
        <v>421</v>
      </c>
      <c r="B2284" s="222"/>
      <c r="C2284" s="231"/>
      <c r="D2284" s="231"/>
      <c r="E2284" s="231"/>
      <c r="F2284" s="232"/>
      <c r="G2284" s="218"/>
      <c r="H2284" s="218"/>
    </row>
    <row r="2285" spans="1:8" s="178" customFormat="1" x14ac:dyDescent="0.2">
      <c r="A2285" s="209" t="s">
        <v>293</v>
      </c>
      <c r="B2285" s="222"/>
      <c r="C2285" s="231"/>
      <c r="D2285" s="231"/>
      <c r="E2285" s="231"/>
      <c r="F2285" s="232"/>
      <c r="G2285" s="218"/>
      <c r="H2285" s="218"/>
    </row>
    <row r="2286" spans="1:8" s="178" customFormat="1" x14ac:dyDescent="0.2">
      <c r="A2286" s="209"/>
      <c r="B2286" s="211"/>
      <c r="C2286" s="212"/>
      <c r="D2286" s="212"/>
      <c r="E2286" s="212"/>
      <c r="F2286" s="213"/>
      <c r="G2286" s="218"/>
      <c r="H2286" s="218"/>
    </row>
    <row r="2287" spans="1:8" s="178" customFormat="1" x14ac:dyDescent="0.2">
      <c r="A2287" s="224">
        <v>410000</v>
      </c>
      <c r="B2287" s="215" t="s">
        <v>44</v>
      </c>
      <c r="C2287" s="233">
        <f>C2288+C2293+0+0</f>
        <v>4966200</v>
      </c>
      <c r="D2287" s="233">
        <f>D2288+D2293+0+0</f>
        <v>5087700</v>
      </c>
      <c r="E2287" s="233">
        <f>E2288+E2293+0+0</f>
        <v>685000</v>
      </c>
      <c r="F2287" s="217">
        <f t="shared" ref="F2287:F2299" si="584">D2287/C2287*100</f>
        <v>102.44653860094238</v>
      </c>
      <c r="G2287" s="218"/>
      <c r="H2287" s="218"/>
    </row>
    <row r="2288" spans="1:8" s="178" customFormat="1" x14ac:dyDescent="0.2">
      <c r="A2288" s="224">
        <v>411000</v>
      </c>
      <c r="B2288" s="215" t="s">
        <v>45</v>
      </c>
      <c r="C2288" s="233">
        <f>SUM(C2289:C2292)</f>
        <v>4638700</v>
      </c>
      <c r="D2288" s="233">
        <f t="shared" ref="D2288" si="585">SUM(D2289:D2292)</f>
        <v>4759700</v>
      </c>
      <c r="E2288" s="233">
        <f>SUM(E2289:E2292)</f>
        <v>0</v>
      </c>
      <c r="F2288" s="217">
        <f t="shared" si="584"/>
        <v>102.60848944747451</v>
      </c>
      <c r="G2288" s="218"/>
      <c r="H2288" s="218"/>
    </row>
    <row r="2289" spans="1:8" s="178" customFormat="1" x14ac:dyDescent="0.2">
      <c r="A2289" s="209">
        <v>411100</v>
      </c>
      <c r="B2289" s="210" t="s">
        <v>46</v>
      </c>
      <c r="C2289" s="231">
        <v>4400000</v>
      </c>
      <c r="D2289" s="220">
        <v>4515000</v>
      </c>
      <c r="E2289" s="220">
        <v>0</v>
      </c>
      <c r="F2289" s="221">
        <f t="shared" si="584"/>
        <v>102.61363636363636</v>
      </c>
      <c r="G2289" s="218"/>
      <c r="H2289" s="218"/>
    </row>
    <row r="2290" spans="1:8" s="178" customFormat="1" ht="46.5" x14ac:dyDescent="0.2">
      <c r="A2290" s="209">
        <v>411200</v>
      </c>
      <c r="B2290" s="210" t="s">
        <v>47</v>
      </c>
      <c r="C2290" s="231">
        <v>95000</v>
      </c>
      <c r="D2290" s="220">
        <v>102200</v>
      </c>
      <c r="E2290" s="220">
        <v>0</v>
      </c>
      <c r="F2290" s="221">
        <f t="shared" si="584"/>
        <v>107.57894736842107</v>
      </c>
      <c r="G2290" s="218"/>
      <c r="H2290" s="218"/>
    </row>
    <row r="2291" spans="1:8" s="178" customFormat="1" ht="46.5" x14ac:dyDescent="0.2">
      <c r="A2291" s="209">
        <v>411300</v>
      </c>
      <c r="B2291" s="210" t="s">
        <v>48</v>
      </c>
      <c r="C2291" s="231">
        <v>85000</v>
      </c>
      <c r="D2291" s="220">
        <v>89800.000000000015</v>
      </c>
      <c r="E2291" s="220">
        <v>0</v>
      </c>
      <c r="F2291" s="221">
        <f t="shared" si="584"/>
        <v>105.64705882352942</v>
      </c>
      <c r="G2291" s="218"/>
      <c r="H2291" s="218"/>
    </row>
    <row r="2292" spans="1:8" s="178" customFormat="1" x14ac:dyDescent="0.2">
      <c r="A2292" s="209">
        <v>411400</v>
      </c>
      <c r="B2292" s="210" t="s">
        <v>49</v>
      </c>
      <c r="C2292" s="231">
        <v>58700</v>
      </c>
      <c r="D2292" s="220">
        <v>52700</v>
      </c>
      <c r="E2292" s="220">
        <v>0</v>
      </c>
      <c r="F2292" s="221">
        <f t="shared" si="584"/>
        <v>89.778534923339009</v>
      </c>
      <c r="G2292" s="218"/>
      <c r="H2292" s="218"/>
    </row>
    <row r="2293" spans="1:8" s="178" customFormat="1" x14ac:dyDescent="0.2">
      <c r="A2293" s="224">
        <v>412000</v>
      </c>
      <c r="B2293" s="222" t="s">
        <v>50</v>
      </c>
      <c r="C2293" s="233">
        <f>SUM(C2294:C2304)</f>
        <v>327500</v>
      </c>
      <c r="D2293" s="233">
        <f>SUM(D2294:D2304)</f>
        <v>328000</v>
      </c>
      <c r="E2293" s="233">
        <f>SUM(E2294:E2304)</f>
        <v>685000</v>
      </c>
      <c r="F2293" s="217">
        <f t="shared" si="584"/>
        <v>100.15267175572519</v>
      </c>
      <c r="G2293" s="218"/>
      <c r="H2293" s="218"/>
    </row>
    <row r="2294" spans="1:8" s="178" customFormat="1" ht="46.5" x14ac:dyDescent="0.2">
      <c r="A2294" s="209">
        <v>412200</v>
      </c>
      <c r="B2294" s="210" t="s">
        <v>52</v>
      </c>
      <c r="C2294" s="231">
        <v>220000</v>
      </c>
      <c r="D2294" s="220">
        <v>213000</v>
      </c>
      <c r="E2294" s="231">
        <v>191700</v>
      </c>
      <c r="F2294" s="221">
        <f t="shared" si="584"/>
        <v>96.818181818181813</v>
      </c>
      <c r="G2294" s="218"/>
      <c r="H2294" s="218"/>
    </row>
    <row r="2295" spans="1:8" s="178" customFormat="1" x14ac:dyDescent="0.2">
      <c r="A2295" s="209">
        <v>412300</v>
      </c>
      <c r="B2295" s="210" t="s">
        <v>53</v>
      </c>
      <c r="C2295" s="231">
        <v>22000</v>
      </c>
      <c r="D2295" s="220">
        <v>22000</v>
      </c>
      <c r="E2295" s="231">
        <v>77500</v>
      </c>
      <c r="F2295" s="221">
        <f t="shared" si="584"/>
        <v>100</v>
      </c>
      <c r="G2295" s="218"/>
      <c r="H2295" s="218"/>
    </row>
    <row r="2296" spans="1:8" s="178" customFormat="1" x14ac:dyDescent="0.2">
      <c r="A2296" s="209">
        <v>412400</v>
      </c>
      <c r="B2296" s="210" t="s">
        <v>55</v>
      </c>
      <c r="C2296" s="231">
        <v>20000</v>
      </c>
      <c r="D2296" s="220">
        <v>20000</v>
      </c>
      <c r="E2296" s="231">
        <v>1600</v>
      </c>
      <c r="F2296" s="221">
        <f t="shared" si="584"/>
        <v>100</v>
      </c>
      <c r="G2296" s="218"/>
      <c r="H2296" s="218"/>
    </row>
    <row r="2297" spans="1:8" s="178" customFormat="1" x14ac:dyDescent="0.2">
      <c r="A2297" s="209">
        <v>412500</v>
      </c>
      <c r="B2297" s="210" t="s">
        <v>57</v>
      </c>
      <c r="C2297" s="231">
        <v>4000</v>
      </c>
      <c r="D2297" s="220">
        <v>4000</v>
      </c>
      <c r="E2297" s="231">
        <v>82000</v>
      </c>
      <c r="F2297" s="221">
        <f t="shared" si="584"/>
        <v>100</v>
      </c>
      <c r="G2297" s="218"/>
      <c r="H2297" s="218"/>
    </row>
    <row r="2298" spans="1:8" s="178" customFormat="1" x14ac:dyDescent="0.2">
      <c r="A2298" s="209">
        <v>412600</v>
      </c>
      <c r="B2298" s="210" t="s">
        <v>58</v>
      </c>
      <c r="C2298" s="231">
        <v>1000</v>
      </c>
      <c r="D2298" s="220">
        <v>999.99999999999989</v>
      </c>
      <c r="E2298" s="220">
        <v>0</v>
      </c>
      <c r="F2298" s="221">
        <f t="shared" si="584"/>
        <v>99.999999999999986</v>
      </c>
      <c r="G2298" s="218"/>
      <c r="H2298" s="218"/>
    </row>
    <row r="2299" spans="1:8" s="178" customFormat="1" x14ac:dyDescent="0.2">
      <c r="A2299" s="209">
        <v>412700</v>
      </c>
      <c r="B2299" s="210" t="s">
        <v>60</v>
      </c>
      <c r="C2299" s="231">
        <v>26000</v>
      </c>
      <c r="D2299" s="220">
        <v>26000</v>
      </c>
      <c r="E2299" s="231">
        <v>29600</v>
      </c>
      <c r="F2299" s="221">
        <f t="shared" si="584"/>
        <v>100</v>
      </c>
      <c r="G2299" s="218"/>
      <c r="H2299" s="218"/>
    </row>
    <row r="2300" spans="1:8" s="178" customFormat="1" x14ac:dyDescent="0.2">
      <c r="A2300" s="209">
        <v>412800</v>
      </c>
      <c r="B2300" s="210" t="s">
        <v>73</v>
      </c>
      <c r="C2300" s="231">
        <v>0</v>
      </c>
      <c r="D2300" s="220">
        <v>0</v>
      </c>
      <c r="E2300" s="231">
        <v>2400</v>
      </c>
      <c r="F2300" s="217">
        <v>0</v>
      </c>
      <c r="G2300" s="218"/>
      <c r="H2300" s="218"/>
    </row>
    <row r="2301" spans="1:8" s="178" customFormat="1" x14ac:dyDescent="0.2">
      <c r="A2301" s="209">
        <v>412900</v>
      </c>
      <c r="B2301" s="223" t="s">
        <v>75</v>
      </c>
      <c r="C2301" s="231">
        <v>25000</v>
      </c>
      <c r="D2301" s="220">
        <v>31000</v>
      </c>
      <c r="E2301" s="220">
        <v>0</v>
      </c>
      <c r="F2301" s="221">
        <f>D2301/C2301*100</f>
        <v>124</v>
      </c>
      <c r="G2301" s="218"/>
      <c r="H2301" s="218"/>
    </row>
    <row r="2302" spans="1:8" s="178" customFormat="1" ht="46.5" x14ac:dyDescent="0.2">
      <c r="A2302" s="209">
        <v>412900</v>
      </c>
      <c r="B2302" s="223" t="s">
        <v>77</v>
      </c>
      <c r="C2302" s="231">
        <v>500</v>
      </c>
      <c r="D2302" s="220">
        <v>2000</v>
      </c>
      <c r="E2302" s="220">
        <v>0</v>
      </c>
      <c r="F2302" s="221"/>
      <c r="G2302" s="218"/>
      <c r="H2302" s="218"/>
    </row>
    <row r="2303" spans="1:8" s="178" customFormat="1" x14ac:dyDescent="0.2">
      <c r="A2303" s="209">
        <v>412900</v>
      </c>
      <c r="B2303" s="223" t="s">
        <v>78</v>
      </c>
      <c r="C2303" s="231">
        <v>9000</v>
      </c>
      <c r="D2303" s="220">
        <v>9000</v>
      </c>
      <c r="E2303" s="220">
        <v>0</v>
      </c>
      <c r="F2303" s="221">
        <f>D2303/C2303*100</f>
        <v>100</v>
      </c>
      <c r="G2303" s="218"/>
      <c r="H2303" s="218"/>
    </row>
    <row r="2304" spans="1:8" s="178" customFormat="1" x14ac:dyDescent="0.2">
      <c r="A2304" s="209">
        <v>412900</v>
      </c>
      <c r="B2304" s="210" t="s">
        <v>80</v>
      </c>
      <c r="C2304" s="231">
        <v>0</v>
      </c>
      <c r="D2304" s="220">
        <v>0</v>
      </c>
      <c r="E2304" s="231">
        <v>300200</v>
      </c>
      <c r="F2304" s="217">
        <v>0</v>
      </c>
      <c r="G2304" s="218"/>
      <c r="H2304" s="218"/>
    </row>
    <row r="2305" spans="1:8" s="178" customFormat="1" x14ac:dyDescent="0.2">
      <c r="A2305" s="224">
        <v>510000</v>
      </c>
      <c r="B2305" s="222" t="s">
        <v>245</v>
      </c>
      <c r="C2305" s="233">
        <f>C2306+C2309</f>
        <v>200000</v>
      </c>
      <c r="D2305" s="233">
        <f>D2306+D2309</f>
        <v>200000</v>
      </c>
      <c r="E2305" s="233">
        <f>E2306+E2309</f>
        <v>1385000</v>
      </c>
      <c r="F2305" s="217">
        <f>D2305/C2305*100</f>
        <v>100</v>
      </c>
      <c r="G2305" s="218"/>
      <c r="H2305" s="218"/>
    </row>
    <row r="2306" spans="1:8" s="178" customFormat="1" x14ac:dyDescent="0.2">
      <c r="A2306" s="224">
        <v>511000</v>
      </c>
      <c r="B2306" s="222" t="s">
        <v>246</v>
      </c>
      <c r="C2306" s="233">
        <f>SUM(C2307:C2308)</f>
        <v>10000</v>
      </c>
      <c r="D2306" s="233">
        <f>SUM(D2307:D2308)</f>
        <v>10000</v>
      </c>
      <c r="E2306" s="233">
        <f>SUM(E2307:E2308)</f>
        <v>358000</v>
      </c>
      <c r="F2306" s="217">
        <f>D2306/C2306*100</f>
        <v>100</v>
      </c>
      <c r="G2306" s="218"/>
      <c r="H2306" s="218"/>
    </row>
    <row r="2307" spans="1:8" s="178" customFormat="1" ht="46.5" x14ac:dyDescent="0.2">
      <c r="A2307" s="209">
        <v>511200</v>
      </c>
      <c r="B2307" s="210" t="s">
        <v>248</v>
      </c>
      <c r="C2307" s="231">
        <v>0</v>
      </c>
      <c r="D2307" s="220">
        <v>0</v>
      </c>
      <c r="E2307" s="231">
        <v>308000</v>
      </c>
      <c r="F2307" s="217">
        <v>0</v>
      </c>
      <c r="G2307" s="218"/>
      <c r="H2307" s="218"/>
    </row>
    <row r="2308" spans="1:8" s="178" customFormat="1" x14ac:dyDescent="0.2">
      <c r="A2308" s="209">
        <v>511300</v>
      </c>
      <c r="B2308" s="210" t="s">
        <v>249</v>
      </c>
      <c r="C2308" s="231">
        <v>10000</v>
      </c>
      <c r="D2308" s="220">
        <v>10000</v>
      </c>
      <c r="E2308" s="231">
        <v>50000</v>
      </c>
      <c r="F2308" s="221">
        <f t="shared" ref="F2308:F2314" si="586">D2308/C2308*100</f>
        <v>100</v>
      </c>
      <c r="G2308" s="218"/>
      <c r="H2308" s="218"/>
    </row>
    <row r="2309" spans="1:8" s="234" customFormat="1" x14ac:dyDescent="0.2">
      <c r="A2309" s="224">
        <v>516000</v>
      </c>
      <c r="B2309" s="222" t="s">
        <v>257</v>
      </c>
      <c r="C2309" s="233">
        <f>C2310</f>
        <v>190000</v>
      </c>
      <c r="D2309" s="233">
        <f t="shared" ref="D2309" si="587">D2310</f>
        <v>190000</v>
      </c>
      <c r="E2309" s="233">
        <f t="shared" ref="E2309" si="588">E2310</f>
        <v>1027000</v>
      </c>
      <c r="F2309" s="217">
        <f t="shared" si="586"/>
        <v>100</v>
      </c>
      <c r="G2309" s="218"/>
      <c r="H2309" s="218"/>
    </row>
    <row r="2310" spans="1:8" s="178" customFormat="1" x14ac:dyDescent="0.2">
      <c r="A2310" s="209">
        <v>516100</v>
      </c>
      <c r="B2310" s="210" t="s">
        <v>257</v>
      </c>
      <c r="C2310" s="231">
        <v>190000</v>
      </c>
      <c r="D2310" s="220">
        <v>190000</v>
      </c>
      <c r="E2310" s="231">
        <v>1027000</v>
      </c>
      <c r="F2310" s="221">
        <f t="shared" si="586"/>
        <v>100</v>
      </c>
      <c r="G2310" s="218"/>
      <c r="H2310" s="218"/>
    </row>
    <row r="2311" spans="1:8" s="234" customFormat="1" ht="46.5" x14ac:dyDescent="0.2">
      <c r="A2311" s="224">
        <v>580000</v>
      </c>
      <c r="B2311" s="222" t="s">
        <v>259</v>
      </c>
      <c r="C2311" s="233">
        <f>C2312</f>
        <v>55000</v>
      </c>
      <c r="D2311" s="233">
        <f t="shared" ref="D2311:D2312" si="589">D2312</f>
        <v>55000</v>
      </c>
      <c r="E2311" s="233">
        <f t="shared" ref="E2311:E2312" si="590">E2312</f>
        <v>0</v>
      </c>
      <c r="F2311" s="217">
        <f t="shared" si="586"/>
        <v>100</v>
      </c>
      <c r="G2311" s="218"/>
      <c r="H2311" s="218"/>
    </row>
    <row r="2312" spans="1:8" s="234" customFormat="1" ht="46.5" x14ac:dyDescent="0.2">
      <c r="A2312" s="224">
        <v>581000</v>
      </c>
      <c r="B2312" s="222" t="s">
        <v>260</v>
      </c>
      <c r="C2312" s="233">
        <f>C2313</f>
        <v>55000</v>
      </c>
      <c r="D2312" s="233">
        <f t="shared" si="589"/>
        <v>55000</v>
      </c>
      <c r="E2312" s="233">
        <f t="shared" si="590"/>
        <v>0</v>
      </c>
      <c r="F2312" s="217">
        <f t="shared" si="586"/>
        <v>100</v>
      </c>
      <c r="G2312" s="218"/>
      <c r="H2312" s="218"/>
    </row>
    <row r="2313" spans="1:8" s="178" customFormat="1" ht="46.5" x14ac:dyDescent="0.2">
      <c r="A2313" s="209">
        <v>581200</v>
      </c>
      <c r="B2313" s="210" t="s">
        <v>261</v>
      </c>
      <c r="C2313" s="231">
        <v>55000</v>
      </c>
      <c r="D2313" s="220">
        <v>55000</v>
      </c>
      <c r="E2313" s="220">
        <v>0</v>
      </c>
      <c r="F2313" s="221">
        <f t="shared" si="586"/>
        <v>100</v>
      </c>
      <c r="G2313" s="218"/>
      <c r="H2313" s="218"/>
    </row>
    <row r="2314" spans="1:8" s="234" customFormat="1" x14ac:dyDescent="0.2">
      <c r="A2314" s="224">
        <v>630000</v>
      </c>
      <c r="B2314" s="222" t="s">
        <v>277</v>
      </c>
      <c r="C2314" s="233">
        <f>C2317+C2315</f>
        <v>38000</v>
      </c>
      <c r="D2314" s="233">
        <f>D2317+D2315</f>
        <v>50000</v>
      </c>
      <c r="E2314" s="233">
        <f>E2317+E2315</f>
        <v>320000</v>
      </c>
      <c r="F2314" s="217">
        <f t="shared" si="586"/>
        <v>131.57894736842107</v>
      </c>
      <c r="G2314" s="218"/>
      <c r="H2314" s="218"/>
    </row>
    <row r="2315" spans="1:8" s="234" customFormat="1" x14ac:dyDescent="0.2">
      <c r="A2315" s="224">
        <v>631000</v>
      </c>
      <c r="B2315" s="222" t="s">
        <v>278</v>
      </c>
      <c r="C2315" s="233">
        <f>0+C2316</f>
        <v>0</v>
      </c>
      <c r="D2315" s="233">
        <f>0+D2316</f>
        <v>0</v>
      </c>
      <c r="E2315" s="233">
        <f>0+E2316</f>
        <v>320000</v>
      </c>
      <c r="F2315" s="217">
        <v>0</v>
      </c>
      <c r="G2315" s="218"/>
      <c r="H2315" s="218"/>
    </row>
    <row r="2316" spans="1:8" s="178" customFormat="1" x14ac:dyDescent="0.2">
      <c r="A2316" s="239">
        <v>631100</v>
      </c>
      <c r="B2316" s="210" t="s">
        <v>279</v>
      </c>
      <c r="C2316" s="231">
        <v>0</v>
      </c>
      <c r="D2316" s="220">
        <v>0</v>
      </c>
      <c r="E2316" s="231">
        <v>320000</v>
      </c>
      <c r="F2316" s="217">
        <v>0</v>
      </c>
      <c r="G2316" s="218"/>
      <c r="H2316" s="218"/>
    </row>
    <row r="2317" spans="1:8" s="234" customFormat="1" x14ac:dyDescent="0.2">
      <c r="A2317" s="224">
        <v>638000</v>
      </c>
      <c r="B2317" s="222" t="s">
        <v>284</v>
      </c>
      <c r="C2317" s="233">
        <f>C2318</f>
        <v>38000</v>
      </c>
      <c r="D2317" s="233">
        <f t="shared" ref="D2317" si="591">D2318</f>
        <v>50000</v>
      </c>
      <c r="E2317" s="233">
        <f t="shared" ref="E2317" si="592">E2318</f>
        <v>0</v>
      </c>
      <c r="F2317" s="217">
        <f>D2317/C2317*100</f>
        <v>131.57894736842107</v>
      </c>
      <c r="G2317" s="218"/>
      <c r="H2317" s="218"/>
    </row>
    <row r="2318" spans="1:8" s="178" customFormat="1" x14ac:dyDescent="0.2">
      <c r="A2318" s="209">
        <v>638100</v>
      </c>
      <c r="B2318" s="210" t="s">
        <v>285</v>
      </c>
      <c r="C2318" s="231">
        <v>38000</v>
      </c>
      <c r="D2318" s="220">
        <v>50000</v>
      </c>
      <c r="E2318" s="220">
        <v>0</v>
      </c>
      <c r="F2318" s="221">
        <f>D2318/C2318*100</f>
        <v>131.57894736842107</v>
      </c>
      <c r="G2318" s="218"/>
      <c r="H2318" s="218"/>
    </row>
    <row r="2319" spans="1:8" s="178" customFormat="1" x14ac:dyDescent="0.2">
      <c r="A2319" s="241"/>
      <c r="B2319" s="227" t="s">
        <v>294</v>
      </c>
      <c r="C2319" s="238">
        <f>C2287+C2305+C2314+C2311</f>
        <v>5259200</v>
      </c>
      <c r="D2319" s="238">
        <f>D2287+D2305+D2314+D2311</f>
        <v>5392700</v>
      </c>
      <c r="E2319" s="238">
        <f>E2287+E2305+E2314+E2311</f>
        <v>2390000</v>
      </c>
      <c r="F2319" s="229">
        <f>D2319/C2319*100</f>
        <v>102.53840888348039</v>
      </c>
      <c r="G2319" s="218"/>
      <c r="H2319" s="218"/>
    </row>
    <row r="2320" spans="1:8" s="178" customFormat="1" x14ac:dyDescent="0.2">
      <c r="A2320" s="242"/>
      <c r="B2320" s="202"/>
      <c r="C2320" s="212"/>
      <c r="D2320" s="212"/>
      <c r="E2320" s="212"/>
      <c r="F2320" s="213"/>
      <c r="G2320" s="218"/>
      <c r="H2320" s="218"/>
    </row>
    <row r="2321" spans="1:8" s="178" customFormat="1" x14ac:dyDescent="0.2">
      <c r="A2321" s="205"/>
      <c r="B2321" s="202"/>
      <c r="C2321" s="231"/>
      <c r="D2321" s="231"/>
      <c r="E2321" s="231"/>
      <c r="F2321" s="232"/>
      <c r="G2321" s="218"/>
      <c r="H2321" s="218"/>
    </row>
    <row r="2322" spans="1:8" s="178" customFormat="1" x14ac:dyDescent="0.2">
      <c r="A2322" s="209" t="s">
        <v>422</v>
      </c>
      <c r="B2322" s="222"/>
      <c r="C2322" s="231"/>
      <c r="D2322" s="231"/>
      <c r="E2322" s="231"/>
      <c r="F2322" s="232"/>
      <c r="G2322" s="218"/>
      <c r="H2322" s="218"/>
    </row>
    <row r="2323" spans="1:8" s="178" customFormat="1" x14ac:dyDescent="0.2">
      <c r="A2323" s="209" t="s">
        <v>377</v>
      </c>
      <c r="B2323" s="222"/>
      <c r="C2323" s="231"/>
      <c r="D2323" s="231"/>
      <c r="E2323" s="231"/>
      <c r="F2323" s="232"/>
      <c r="G2323" s="218"/>
      <c r="H2323" s="218"/>
    </row>
    <row r="2324" spans="1:8" s="178" customFormat="1" x14ac:dyDescent="0.2">
      <c r="A2324" s="209" t="s">
        <v>423</v>
      </c>
      <c r="B2324" s="222"/>
      <c r="C2324" s="231"/>
      <c r="D2324" s="231"/>
      <c r="E2324" s="231"/>
      <c r="F2324" s="232"/>
      <c r="G2324" s="218"/>
      <c r="H2324" s="218"/>
    </row>
    <row r="2325" spans="1:8" s="178" customFormat="1" x14ac:dyDescent="0.2">
      <c r="A2325" s="209" t="s">
        <v>293</v>
      </c>
      <c r="B2325" s="222"/>
      <c r="C2325" s="231"/>
      <c r="D2325" s="231"/>
      <c r="E2325" s="231"/>
      <c r="F2325" s="232"/>
      <c r="G2325" s="218"/>
      <c r="H2325" s="218"/>
    </row>
    <row r="2326" spans="1:8" s="178" customFormat="1" x14ac:dyDescent="0.2">
      <c r="A2326" s="209"/>
      <c r="B2326" s="211"/>
      <c r="C2326" s="212"/>
      <c r="D2326" s="212"/>
      <c r="E2326" s="212"/>
      <c r="F2326" s="213"/>
      <c r="G2326" s="218"/>
      <c r="H2326" s="218"/>
    </row>
    <row r="2327" spans="1:8" s="178" customFormat="1" x14ac:dyDescent="0.2">
      <c r="A2327" s="224">
        <v>410000</v>
      </c>
      <c r="B2327" s="215" t="s">
        <v>44</v>
      </c>
      <c r="C2327" s="233">
        <f>C2328+C2333+0+0+C2344</f>
        <v>2449000</v>
      </c>
      <c r="D2327" s="233">
        <f>D2328+D2333+0+0+D2344</f>
        <v>2473700</v>
      </c>
      <c r="E2327" s="233">
        <f>E2328+E2333+0+0+E2344</f>
        <v>80000</v>
      </c>
      <c r="F2327" s="217">
        <f t="shared" ref="F2327:F2342" si="593">D2327/C2327*100</f>
        <v>101.00857492854227</v>
      </c>
      <c r="G2327" s="218"/>
      <c r="H2327" s="218"/>
    </row>
    <row r="2328" spans="1:8" s="178" customFormat="1" x14ac:dyDescent="0.2">
      <c r="A2328" s="224">
        <v>411000</v>
      </c>
      <c r="B2328" s="215" t="s">
        <v>45</v>
      </c>
      <c r="C2328" s="233">
        <f>SUM(C2329:C2332)</f>
        <v>2273000</v>
      </c>
      <c r="D2328" s="233">
        <f t="shared" ref="D2328" si="594">SUM(D2329:D2332)</f>
        <v>2302700</v>
      </c>
      <c r="E2328" s="233">
        <f>SUM(E2329:E2332)</f>
        <v>0</v>
      </c>
      <c r="F2328" s="217">
        <f t="shared" si="593"/>
        <v>101.30664320281566</v>
      </c>
      <c r="G2328" s="218"/>
      <c r="H2328" s="218"/>
    </row>
    <row r="2329" spans="1:8" s="178" customFormat="1" x14ac:dyDescent="0.2">
      <c r="A2329" s="209">
        <v>411100</v>
      </c>
      <c r="B2329" s="210" t="s">
        <v>46</v>
      </c>
      <c r="C2329" s="231">
        <v>2180000</v>
      </c>
      <c r="D2329" s="220">
        <v>2198000</v>
      </c>
      <c r="E2329" s="220">
        <v>0</v>
      </c>
      <c r="F2329" s="221">
        <f t="shared" si="593"/>
        <v>100.82568807339449</v>
      </c>
      <c r="G2329" s="218"/>
      <c r="H2329" s="218"/>
    </row>
    <row r="2330" spans="1:8" s="178" customFormat="1" ht="46.5" x14ac:dyDescent="0.2">
      <c r="A2330" s="209">
        <v>411200</v>
      </c>
      <c r="B2330" s="210" t="s">
        <v>47</v>
      </c>
      <c r="C2330" s="231">
        <v>55000</v>
      </c>
      <c r="D2330" s="220">
        <v>52000.000000000007</v>
      </c>
      <c r="E2330" s="220">
        <v>0</v>
      </c>
      <c r="F2330" s="221">
        <f t="shared" si="593"/>
        <v>94.545454545454561</v>
      </c>
      <c r="G2330" s="218"/>
      <c r="H2330" s="218"/>
    </row>
    <row r="2331" spans="1:8" s="178" customFormat="1" ht="46.5" x14ac:dyDescent="0.2">
      <c r="A2331" s="209">
        <v>411300</v>
      </c>
      <c r="B2331" s="210" t="s">
        <v>48</v>
      </c>
      <c r="C2331" s="231">
        <v>8000</v>
      </c>
      <c r="D2331" s="220">
        <v>22700</v>
      </c>
      <c r="E2331" s="220">
        <v>0</v>
      </c>
      <c r="F2331" s="221">
        <f t="shared" si="593"/>
        <v>283.75</v>
      </c>
      <c r="G2331" s="218"/>
      <c r="H2331" s="218"/>
    </row>
    <row r="2332" spans="1:8" s="178" customFormat="1" x14ac:dyDescent="0.2">
      <c r="A2332" s="209">
        <v>411400</v>
      </c>
      <c r="B2332" s="210" t="s">
        <v>49</v>
      </c>
      <c r="C2332" s="231">
        <v>30000</v>
      </c>
      <c r="D2332" s="220">
        <v>30000</v>
      </c>
      <c r="E2332" s="220">
        <v>0</v>
      </c>
      <c r="F2332" s="221">
        <f t="shared" si="593"/>
        <v>100</v>
      </c>
      <c r="G2332" s="218"/>
      <c r="H2332" s="218"/>
    </row>
    <row r="2333" spans="1:8" s="178" customFormat="1" x14ac:dyDescent="0.2">
      <c r="A2333" s="224">
        <v>412000</v>
      </c>
      <c r="B2333" s="222" t="s">
        <v>50</v>
      </c>
      <c r="C2333" s="233">
        <f>SUM(C2334:C2343)</f>
        <v>156000</v>
      </c>
      <c r="D2333" s="233">
        <f>SUM(D2334:D2343)</f>
        <v>160000</v>
      </c>
      <c r="E2333" s="233">
        <f>SUM(E2334:E2343)</f>
        <v>68000</v>
      </c>
      <c r="F2333" s="217">
        <f t="shared" si="593"/>
        <v>102.56410256410255</v>
      </c>
      <c r="G2333" s="218"/>
      <c r="H2333" s="218"/>
    </row>
    <row r="2334" spans="1:8" s="178" customFormat="1" ht="46.5" x14ac:dyDescent="0.2">
      <c r="A2334" s="209">
        <v>412200</v>
      </c>
      <c r="B2334" s="210" t="s">
        <v>52</v>
      </c>
      <c r="C2334" s="231">
        <v>76000</v>
      </c>
      <c r="D2334" s="220">
        <v>68500</v>
      </c>
      <c r="E2334" s="231">
        <v>13000</v>
      </c>
      <c r="F2334" s="221">
        <f t="shared" si="593"/>
        <v>90.131578947368425</v>
      </c>
      <c r="G2334" s="218"/>
      <c r="H2334" s="218"/>
    </row>
    <row r="2335" spans="1:8" s="178" customFormat="1" x14ac:dyDescent="0.2">
      <c r="A2335" s="209">
        <v>412300</v>
      </c>
      <c r="B2335" s="210" t="s">
        <v>53</v>
      </c>
      <c r="C2335" s="231">
        <v>10000</v>
      </c>
      <c r="D2335" s="220">
        <v>10000</v>
      </c>
      <c r="E2335" s="231">
        <v>7000</v>
      </c>
      <c r="F2335" s="221">
        <f t="shared" si="593"/>
        <v>100</v>
      </c>
      <c r="G2335" s="218"/>
      <c r="H2335" s="218"/>
    </row>
    <row r="2336" spans="1:8" s="178" customFormat="1" x14ac:dyDescent="0.2">
      <c r="A2336" s="209">
        <v>412400</v>
      </c>
      <c r="B2336" s="210" t="s">
        <v>55</v>
      </c>
      <c r="C2336" s="231">
        <v>9000</v>
      </c>
      <c r="D2336" s="220">
        <v>9000</v>
      </c>
      <c r="E2336" s="231">
        <v>11000</v>
      </c>
      <c r="F2336" s="221">
        <f t="shared" si="593"/>
        <v>100</v>
      </c>
      <c r="G2336" s="218"/>
      <c r="H2336" s="218"/>
    </row>
    <row r="2337" spans="1:8" s="178" customFormat="1" x14ac:dyDescent="0.2">
      <c r="A2337" s="209">
        <v>412500</v>
      </c>
      <c r="B2337" s="210" t="s">
        <v>57</v>
      </c>
      <c r="C2337" s="231">
        <v>8000</v>
      </c>
      <c r="D2337" s="220">
        <v>8000</v>
      </c>
      <c r="E2337" s="231">
        <v>8000</v>
      </c>
      <c r="F2337" s="221">
        <f t="shared" si="593"/>
        <v>100</v>
      </c>
      <c r="G2337" s="218"/>
      <c r="H2337" s="218"/>
    </row>
    <row r="2338" spans="1:8" s="178" customFormat="1" x14ac:dyDescent="0.2">
      <c r="A2338" s="209">
        <v>412600</v>
      </c>
      <c r="B2338" s="210" t="s">
        <v>58</v>
      </c>
      <c r="C2338" s="231">
        <v>17000</v>
      </c>
      <c r="D2338" s="220">
        <v>17000</v>
      </c>
      <c r="E2338" s="231">
        <v>6000</v>
      </c>
      <c r="F2338" s="221">
        <f t="shared" si="593"/>
        <v>100</v>
      </c>
      <c r="G2338" s="218"/>
      <c r="H2338" s="218"/>
    </row>
    <row r="2339" spans="1:8" s="178" customFormat="1" x14ac:dyDescent="0.2">
      <c r="A2339" s="209">
        <v>412700</v>
      </c>
      <c r="B2339" s="210" t="s">
        <v>60</v>
      </c>
      <c r="C2339" s="231">
        <v>20000</v>
      </c>
      <c r="D2339" s="220">
        <v>20000</v>
      </c>
      <c r="E2339" s="231">
        <v>13000</v>
      </c>
      <c r="F2339" s="221">
        <f t="shared" si="593"/>
        <v>100</v>
      </c>
      <c r="G2339" s="218"/>
      <c r="H2339" s="218"/>
    </row>
    <row r="2340" spans="1:8" s="178" customFormat="1" x14ac:dyDescent="0.2">
      <c r="A2340" s="209">
        <v>412900</v>
      </c>
      <c r="B2340" s="223" t="s">
        <v>75</v>
      </c>
      <c r="C2340" s="231">
        <v>10000</v>
      </c>
      <c r="D2340" s="220">
        <v>12000</v>
      </c>
      <c r="E2340" s="220">
        <v>0</v>
      </c>
      <c r="F2340" s="221">
        <f t="shared" si="593"/>
        <v>120</v>
      </c>
      <c r="G2340" s="218"/>
      <c r="H2340" s="218"/>
    </row>
    <row r="2341" spans="1:8" s="178" customFormat="1" ht="46.5" x14ac:dyDescent="0.2">
      <c r="A2341" s="209">
        <v>412900</v>
      </c>
      <c r="B2341" s="223" t="s">
        <v>77</v>
      </c>
      <c r="C2341" s="231">
        <v>1000</v>
      </c>
      <c r="D2341" s="220">
        <v>0</v>
      </c>
      <c r="E2341" s="220">
        <v>0</v>
      </c>
      <c r="F2341" s="221">
        <f t="shared" si="593"/>
        <v>0</v>
      </c>
      <c r="G2341" s="218"/>
      <c r="H2341" s="218"/>
    </row>
    <row r="2342" spans="1:8" s="178" customFormat="1" x14ac:dyDescent="0.2">
      <c r="A2342" s="209">
        <v>412900</v>
      </c>
      <c r="B2342" s="223" t="s">
        <v>78</v>
      </c>
      <c r="C2342" s="231">
        <v>5000</v>
      </c>
      <c r="D2342" s="220">
        <v>4000</v>
      </c>
      <c r="E2342" s="220">
        <v>0</v>
      </c>
      <c r="F2342" s="221">
        <f t="shared" si="593"/>
        <v>80</v>
      </c>
      <c r="G2342" s="218"/>
      <c r="H2342" s="218"/>
    </row>
    <row r="2343" spans="1:8" s="178" customFormat="1" x14ac:dyDescent="0.2">
      <c r="A2343" s="209">
        <v>412900</v>
      </c>
      <c r="B2343" s="223" t="s">
        <v>80</v>
      </c>
      <c r="C2343" s="231">
        <v>0</v>
      </c>
      <c r="D2343" s="220">
        <v>11500</v>
      </c>
      <c r="E2343" s="231">
        <v>10000</v>
      </c>
      <c r="F2343" s="217">
        <v>0</v>
      </c>
      <c r="G2343" s="218"/>
      <c r="H2343" s="218"/>
    </row>
    <row r="2344" spans="1:8" s="234" customFormat="1" ht="46.5" x14ac:dyDescent="0.2">
      <c r="A2344" s="224">
        <v>418000</v>
      </c>
      <c r="B2344" s="222" t="s">
        <v>198</v>
      </c>
      <c r="C2344" s="233">
        <f>C2345+C2346</f>
        <v>20000</v>
      </c>
      <c r="D2344" s="233">
        <f t="shared" ref="D2344" si="595">D2345+D2346</f>
        <v>11000.000000000004</v>
      </c>
      <c r="E2344" s="233">
        <f t="shared" ref="E2344" si="596">E2345+E2346</f>
        <v>12000</v>
      </c>
      <c r="F2344" s="217">
        <f t="shared" ref="F2344:F2350" si="597">D2344/C2344*100</f>
        <v>55.000000000000014</v>
      </c>
      <c r="G2344" s="218"/>
      <c r="H2344" s="218"/>
    </row>
    <row r="2345" spans="1:8" s="178" customFormat="1" x14ac:dyDescent="0.2">
      <c r="A2345" s="209">
        <v>418200</v>
      </c>
      <c r="B2345" s="210" t="s">
        <v>199</v>
      </c>
      <c r="C2345" s="231">
        <v>10000</v>
      </c>
      <c r="D2345" s="220">
        <v>10000</v>
      </c>
      <c r="E2345" s="220">
        <v>0</v>
      </c>
      <c r="F2345" s="221">
        <f t="shared" si="597"/>
        <v>100</v>
      </c>
      <c r="G2345" s="218"/>
      <c r="H2345" s="218"/>
    </row>
    <row r="2346" spans="1:8" s="178" customFormat="1" x14ac:dyDescent="0.2">
      <c r="A2346" s="209">
        <v>418400</v>
      </c>
      <c r="B2346" s="210" t="s">
        <v>200</v>
      </c>
      <c r="C2346" s="231">
        <v>10000</v>
      </c>
      <c r="D2346" s="220">
        <v>1000.0000000000036</v>
      </c>
      <c r="E2346" s="231">
        <v>12000</v>
      </c>
      <c r="F2346" s="221">
        <f t="shared" si="597"/>
        <v>10.000000000000037</v>
      </c>
      <c r="G2346" s="218"/>
      <c r="H2346" s="218"/>
    </row>
    <row r="2347" spans="1:8" s="178" customFormat="1" x14ac:dyDescent="0.2">
      <c r="A2347" s="224">
        <v>510000</v>
      </c>
      <c r="B2347" s="222" t="s">
        <v>245</v>
      </c>
      <c r="C2347" s="233">
        <f>C2348+C2352</f>
        <v>172000</v>
      </c>
      <c r="D2347" s="233">
        <f t="shared" ref="D2347" si="598">D2348+D2352</f>
        <v>172000</v>
      </c>
      <c r="E2347" s="233">
        <f>E2348+E2352</f>
        <v>170000</v>
      </c>
      <c r="F2347" s="217">
        <f t="shared" si="597"/>
        <v>100</v>
      </c>
      <c r="G2347" s="218"/>
      <c r="H2347" s="218"/>
    </row>
    <row r="2348" spans="1:8" s="178" customFormat="1" x14ac:dyDescent="0.2">
      <c r="A2348" s="224">
        <v>511000</v>
      </c>
      <c r="B2348" s="222" t="s">
        <v>246</v>
      </c>
      <c r="C2348" s="233">
        <f>SUM(C2349:C2350)</f>
        <v>52000</v>
      </c>
      <c r="D2348" s="233">
        <f t="shared" ref="D2348" si="599">SUM(D2349:D2350)</f>
        <v>52000</v>
      </c>
      <c r="E2348" s="233">
        <f>SUM(E2349:E2351)</f>
        <v>50000</v>
      </c>
      <c r="F2348" s="217">
        <f t="shared" si="597"/>
        <v>100</v>
      </c>
      <c r="G2348" s="218"/>
      <c r="H2348" s="218"/>
    </row>
    <row r="2349" spans="1:8" s="178" customFormat="1" ht="46.5" x14ac:dyDescent="0.2">
      <c r="A2349" s="209">
        <v>511200</v>
      </c>
      <c r="B2349" s="210" t="s">
        <v>248</v>
      </c>
      <c r="C2349" s="231">
        <v>32000</v>
      </c>
      <c r="D2349" s="220">
        <v>32000</v>
      </c>
      <c r="E2349" s="231">
        <v>20000</v>
      </c>
      <c r="F2349" s="221">
        <f t="shared" si="597"/>
        <v>100</v>
      </c>
      <c r="G2349" s="218"/>
      <c r="H2349" s="218"/>
    </row>
    <row r="2350" spans="1:8" s="178" customFormat="1" x14ac:dyDescent="0.2">
      <c r="A2350" s="209">
        <v>511300</v>
      </c>
      <c r="B2350" s="210" t="s">
        <v>249</v>
      </c>
      <c r="C2350" s="231">
        <v>20000</v>
      </c>
      <c r="D2350" s="220">
        <v>20000</v>
      </c>
      <c r="E2350" s="231">
        <v>10000</v>
      </c>
      <c r="F2350" s="221">
        <f t="shared" si="597"/>
        <v>100</v>
      </c>
      <c r="G2350" s="218"/>
      <c r="H2350" s="218"/>
    </row>
    <row r="2351" spans="1:8" s="178" customFormat="1" x14ac:dyDescent="0.2">
      <c r="A2351" s="209">
        <v>511500</v>
      </c>
      <c r="B2351" s="210" t="s">
        <v>251</v>
      </c>
      <c r="C2351" s="231">
        <v>0</v>
      </c>
      <c r="D2351" s="220">
        <v>0</v>
      </c>
      <c r="E2351" s="231">
        <v>20000</v>
      </c>
      <c r="F2351" s="217">
        <v>0</v>
      </c>
      <c r="G2351" s="218"/>
      <c r="H2351" s="218"/>
    </row>
    <row r="2352" spans="1:8" s="234" customFormat="1" x14ac:dyDescent="0.2">
      <c r="A2352" s="224">
        <v>516000</v>
      </c>
      <c r="B2352" s="222" t="s">
        <v>257</v>
      </c>
      <c r="C2352" s="233">
        <f>C2353</f>
        <v>120000</v>
      </c>
      <c r="D2352" s="233">
        <f t="shared" ref="D2352" si="600">D2353</f>
        <v>120000</v>
      </c>
      <c r="E2352" s="233">
        <f t="shared" ref="E2352" si="601">E2353</f>
        <v>120000</v>
      </c>
      <c r="F2352" s="217">
        <f>D2352/C2352*100</f>
        <v>100</v>
      </c>
      <c r="G2352" s="218"/>
      <c r="H2352" s="218"/>
    </row>
    <row r="2353" spans="1:8" s="178" customFormat="1" x14ac:dyDescent="0.2">
      <c r="A2353" s="209">
        <v>516100</v>
      </c>
      <c r="B2353" s="210" t="s">
        <v>257</v>
      </c>
      <c r="C2353" s="231">
        <v>120000</v>
      </c>
      <c r="D2353" s="220">
        <v>120000</v>
      </c>
      <c r="E2353" s="231">
        <v>120000</v>
      </c>
      <c r="F2353" s="221">
        <f>D2353/C2353*100</f>
        <v>100</v>
      </c>
      <c r="G2353" s="218"/>
      <c r="H2353" s="218"/>
    </row>
    <row r="2354" spans="1:8" s="234" customFormat="1" ht="46.5" x14ac:dyDescent="0.2">
      <c r="A2354" s="224">
        <v>580000</v>
      </c>
      <c r="B2354" s="222" t="s">
        <v>259</v>
      </c>
      <c r="C2354" s="233">
        <f>C2355</f>
        <v>20000</v>
      </c>
      <c r="D2354" s="233">
        <f t="shared" ref="D2354:D2355" si="602">D2355</f>
        <v>20000</v>
      </c>
      <c r="E2354" s="233">
        <f t="shared" ref="E2354:E2355" si="603">E2355</f>
        <v>0</v>
      </c>
      <c r="F2354" s="217">
        <f>D2354/C2354*100</f>
        <v>100</v>
      </c>
      <c r="G2354" s="218"/>
      <c r="H2354" s="218"/>
    </row>
    <row r="2355" spans="1:8" s="234" customFormat="1" ht="46.5" x14ac:dyDescent="0.2">
      <c r="A2355" s="224">
        <v>581000</v>
      </c>
      <c r="B2355" s="222" t="s">
        <v>260</v>
      </c>
      <c r="C2355" s="233">
        <f>C2356</f>
        <v>20000</v>
      </c>
      <c r="D2355" s="233">
        <f t="shared" si="602"/>
        <v>20000</v>
      </c>
      <c r="E2355" s="233">
        <f t="shared" si="603"/>
        <v>0</v>
      </c>
      <c r="F2355" s="217">
        <f>D2355/C2355*100</f>
        <v>100</v>
      </c>
      <c r="G2355" s="218"/>
      <c r="H2355" s="218"/>
    </row>
    <row r="2356" spans="1:8" s="178" customFormat="1" ht="46.5" x14ac:dyDescent="0.2">
      <c r="A2356" s="209">
        <v>581200</v>
      </c>
      <c r="B2356" s="210" t="s">
        <v>261</v>
      </c>
      <c r="C2356" s="231">
        <v>20000</v>
      </c>
      <c r="D2356" s="220">
        <v>20000</v>
      </c>
      <c r="E2356" s="220">
        <v>0</v>
      </c>
      <c r="F2356" s="221">
        <f>D2356/C2356*100</f>
        <v>100</v>
      </c>
      <c r="G2356" s="218"/>
      <c r="H2356" s="218"/>
    </row>
    <row r="2357" spans="1:8" s="234" customFormat="1" x14ac:dyDescent="0.2">
      <c r="A2357" s="224">
        <v>630000</v>
      </c>
      <c r="B2357" s="222" t="s">
        <v>277</v>
      </c>
      <c r="C2357" s="233">
        <f>C2358+0</f>
        <v>0</v>
      </c>
      <c r="D2357" s="233">
        <f>D2358+0</f>
        <v>0</v>
      </c>
      <c r="E2357" s="233">
        <f>E2358+0</f>
        <v>50000</v>
      </c>
      <c r="F2357" s="217">
        <v>0</v>
      </c>
      <c r="G2357" s="218"/>
      <c r="H2357" s="218"/>
    </row>
    <row r="2358" spans="1:8" s="234" customFormat="1" x14ac:dyDescent="0.2">
      <c r="A2358" s="224">
        <v>631000</v>
      </c>
      <c r="B2358" s="222" t="s">
        <v>278</v>
      </c>
      <c r="C2358" s="233">
        <f>C2360+C2359</f>
        <v>0</v>
      </c>
      <c r="D2358" s="233">
        <f t="shared" ref="D2358" si="604">D2360+D2359</f>
        <v>0</v>
      </c>
      <c r="E2358" s="233">
        <f t="shared" ref="E2358" si="605">E2360+E2359</f>
        <v>50000</v>
      </c>
      <c r="F2358" s="217">
        <v>0</v>
      </c>
      <c r="G2358" s="218"/>
      <c r="H2358" s="218"/>
    </row>
    <row r="2359" spans="1:8" s="178" customFormat="1" x14ac:dyDescent="0.2">
      <c r="A2359" s="239">
        <v>631100</v>
      </c>
      <c r="B2359" s="210" t="s">
        <v>279</v>
      </c>
      <c r="C2359" s="231">
        <v>0</v>
      </c>
      <c r="D2359" s="220">
        <v>0</v>
      </c>
      <c r="E2359" s="231">
        <v>30000</v>
      </c>
      <c r="F2359" s="217">
        <v>0</v>
      </c>
      <c r="G2359" s="218"/>
      <c r="H2359" s="218"/>
    </row>
    <row r="2360" spans="1:8" s="178" customFormat="1" x14ac:dyDescent="0.2">
      <c r="A2360" s="239">
        <v>631900</v>
      </c>
      <c r="B2360" s="210" t="s">
        <v>281</v>
      </c>
      <c r="C2360" s="231">
        <v>0</v>
      </c>
      <c r="D2360" s="220">
        <v>0</v>
      </c>
      <c r="E2360" s="231">
        <v>20000</v>
      </c>
      <c r="F2360" s="217">
        <v>0</v>
      </c>
      <c r="G2360" s="218"/>
      <c r="H2360" s="218"/>
    </row>
    <row r="2361" spans="1:8" s="178" customFormat="1" x14ac:dyDescent="0.2">
      <c r="A2361" s="241"/>
      <c r="B2361" s="227" t="s">
        <v>294</v>
      </c>
      <c r="C2361" s="238">
        <f>C2327+C2347+C2354+C2357</f>
        <v>2641000</v>
      </c>
      <c r="D2361" s="238">
        <f>D2327+D2347+D2354+D2357</f>
        <v>2665700</v>
      </c>
      <c r="E2361" s="238">
        <f>E2327+E2347+E2354+E2357</f>
        <v>300000</v>
      </c>
      <c r="F2361" s="229">
        <f>D2361/C2361*100</f>
        <v>100.93525179856115</v>
      </c>
      <c r="G2361" s="218"/>
      <c r="H2361" s="218"/>
    </row>
    <row r="2362" spans="1:8" s="178" customFormat="1" x14ac:dyDescent="0.2">
      <c r="A2362" s="242"/>
      <c r="B2362" s="202"/>
      <c r="C2362" s="212"/>
      <c r="D2362" s="212"/>
      <c r="E2362" s="212"/>
      <c r="F2362" s="213"/>
      <c r="G2362" s="218"/>
      <c r="H2362" s="218"/>
    </row>
    <row r="2363" spans="1:8" s="178" customFormat="1" x14ac:dyDescent="0.2">
      <c r="A2363" s="205"/>
      <c r="B2363" s="202"/>
      <c r="C2363" s="231"/>
      <c r="D2363" s="231"/>
      <c r="E2363" s="231"/>
      <c r="F2363" s="232"/>
      <c r="G2363" s="218"/>
      <c r="H2363" s="218"/>
    </row>
    <row r="2364" spans="1:8" s="178" customFormat="1" x14ac:dyDescent="0.2">
      <c r="A2364" s="209" t="s">
        <v>424</v>
      </c>
      <c r="B2364" s="222"/>
      <c r="C2364" s="231"/>
      <c r="D2364" s="231"/>
      <c r="E2364" s="231"/>
      <c r="F2364" s="232"/>
      <c r="G2364" s="218"/>
      <c r="H2364" s="218"/>
    </row>
    <row r="2365" spans="1:8" s="178" customFormat="1" x14ac:dyDescent="0.2">
      <c r="A2365" s="209" t="s">
        <v>377</v>
      </c>
      <c r="B2365" s="222"/>
      <c r="C2365" s="231"/>
      <c r="D2365" s="231"/>
      <c r="E2365" s="231"/>
      <c r="F2365" s="232"/>
      <c r="G2365" s="218"/>
      <c r="H2365" s="218"/>
    </row>
    <row r="2366" spans="1:8" s="178" customFormat="1" x14ac:dyDescent="0.2">
      <c r="A2366" s="209" t="s">
        <v>425</v>
      </c>
      <c r="B2366" s="222"/>
      <c r="C2366" s="231"/>
      <c r="D2366" s="231"/>
      <c r="E2366" s="231"/>
      <c r="F2366" s="232"/>
      <c r="G2366" s="218"/>
      <c r="H2366" s="218"/>
    </row>
    <row r="2367" spans="1:8" s="178" customFormat="1" x14ac:dyDescent="0.2">
      <c r="A2367" s="209" t="s">
        <v>293</v>
      </c>
      <c r="B2367" s="222"/>
      <c r="C2367" s="231"/>
      <c r="D2367" s="231"/>
      <c r="E2367" s="231"/>
      <c r="F2367" s="232"/>
      <c r="G2367" s="218"/>
      <c r="H2367" s="218"/>
    </row>
    <row r="2368" spans="1:8" s="178" customFormat="1" x14ac:dyDescent="0.2">
      <c r="A2368" s="209"/>
      <c r="B2368" s="211"/>
      <c r="C2368" s="212"/>
      <c r="D2368" s="212"/>
      <c r="E2368" s="212"/>
      <c r="F2368" s="213"/>
      <c r="G2368" s="218"/>
      <c r="H2368" s="218"/>
    </row>
    <row r="2369" spans="1:8" s="178" customFormat="1" x14ac:dyDescent="0.2">
      <c r="A2369" s="224">
        <v>410000</v>
      </c>
      <c r="B2369" s="215" t="s">
        <v>44</v>
      </c>
      <c r="C2369" s="233">
        <f>C2370+C2375</f>
        <v>11054700</v>
      </c>
      <c r="D2369" s="233">
        <f t="shared" ref="D2369" si="606">D2370+D2375</f>
        <v>11697800</v>
      </c>
      <c r="E2369" s="233">
        <f>E2370+E2375</f>
        <v>0</v>
      </c>
      <c r="F2369" s="217">
        <f t="shared" ref="F2369:F2380" si="607">D2369/C2369*100</f>
        <v>105.81743511809456</v>
      </c>
      <c r="G2369" s="218"/>
      <c r="H2369" s="218"/>
    </row>
    <row r="2370" spans="1:8" s="178" customFormat="1" x14ac:dyDescent="0.2">
      <c r="A2370" s="224">
        <v>411000</v>
      </c>
      <c r="B2370" s="215" t="s">
        <v>45</v>
      </c>
      <c r="C2370" s="233">
        <f>SUM(C2371:C2374)</f>
        <v>9807700</v>
      </c>
      <c r="D2370" s="233">
        <f t="shared" ref="D2370" si="608">SUM(D2371:D2374)</f>
        <v>10370300</v>
      </c>
      <c r="E2370" s="233">
        <f>SUM(E2371:E2374)</f>
        <v>0</v>
      </c>
      <c r="F2370" s="217">
        <f t="shared" si="607"/>
        <v>105.73630922642414</v>
      </c>
      <c r="G2370" s="218"/>
      <c r="H2370" s="218"/>
    </row>
    <row r="2371" spans="1:8" s="178" customFormat="1" x14ac:dyDescent="0.2">
      <c r="A2371" s="209">
        <v>411100</v>
      </c>
      <c r="B2371" s="210" t="s">
        <v>46</v>
      </c>
      <c r="C2371" s="231">
        <f>8650000+376200+5000</f>
        <v>9031200</v>
      </c>
      <c r="D2371" s="220">
        <v>9470000</v>
      </c>
      <c r="E2371" s="220">
        <v>0</v>
      </c>
      <c r="F2371" s="221">
        <f t="shared" si="607"/>
        <v>104.85871202055097</v>
      </c>
      <c r="G2371" s="218"/>
      <c r="H2371" s="218"/>
    </row>
    <row r="2372" spans="1:8" s="178" customFormat="1" ht="46.5" x14ac:dyDescent="0.2">
      <c r="A2372" s="209">
        <v>411200</v>
      </c>
      <c r="B2372" s="210" t="s">
        <v>47</v>
      </c>
      <c r="C2372" s="231">
        <v>450000</v>
      </c>
      <c r="D2372" s="220">
        <v>548500</v>
      </c>
      <c r="E2372" s="220">
        <v>0</v>
      </c>
      <c r="F2372" s="221">
        <f t="shared" si="607"/>
        <v>121.88888888888889</v>
      </c>
      <c r="G2372" s="218"/>
      <c r="H2372" s="218"/>
    </row>
    <row r="2373" spans="1:8" s="178" customFormat="1" ht="46.5" x14ac:dyDescent="0.2">
      <c r="A2373" s="209">
        <v>411300</v>
      </c>
      <c r="B2373" s="210" t="s">
        <v>48</v>
      </c>
      <c r="C2373" s="231">
        <v>190000</v>
      </c>
      <c r="D2373" s="220">
        <v>251799.99999999965</v>
      </c>
      <c r="E2373" s="220">
        <v>0</v>
      </c>
      <c r="F2373" s="221">
        <f t="shared" si="607"/>
        <v>132.5263157894735</v>
      </c>
      <c r="G2373" s="218"/>
      <c r="H2373" s="218"/>
    </row>
    <row r="2374" spans="1:8" s="178" customFormat="1" x14ac:dyDescent="0.2">
      <c r="A2374" s="209">
        <v>411400</v>
      </c>
      <c r="B2374" s="210" t="s">
        <v>49</v>
      </c>
      <c r="C2374" s="231">
        <v>136500</v>
      </c>
      <c r="D2374" s="220">
        <v>100000</v>
      </c>
      <c r="E2374" s="220">
        <v>0</v>
      </c>
      <c r="F2374" s="221">
        <f t="shared" si="607"/>
        <v>73.260073260073256</v>
      </c>
      <c r="G2374" s="218"/>
      <c r="H2374" s="218"/>
    </row>
    <row r="2375" spans="1:8" s="178" customFormat="1" x14ac:dyDescent="0.2">
      <c r="A2375" s="224">
        <v>412000</v>
      </c>
      <c r="B2375" s="222" t="s">
        <v>50</v>
      </c>
      <c r="C2375" s="233">
        <f>SUM(C2376:C2386)</f>
        <v>1247000</v>
      </c>
      <c r="D2375" s="233">
        <f>SUM(D2376:D2386)</f>
        <v>1327500</v>
      </c>
      <c r="E2375" s="233">
        <f>SUM(E2376:E2386)</f>
        <v>0</v>
      </c>
      <c r="F2375" s="217">
        <f t="shared" si="607"/>
        <v>106.45549318364074</v>
      </c>
      <c r="G2375" s="218"/>
      <c r="H2375" s="218"/>
    </row>
    <row r="2376" spans="1:8" s="178" customFormat="1" ht="46.5" x14ac:dyDescent="0.2">
      <c r="A2376" s="209">
        <v>412200</v>
      </c>
      <c r="B2376" s="210" t="s">
        <v>52</v>
      </c>
      <c r="C2376" s="231">
        <v>715000</v>
      </c>
      <c r="D2376" s="220">
        <v>710000</v>
      </c>
      <c r="E2376" s="220">
        <v>0</v>
      </c>
      <c r="F2376" s="221">
        <f t="shared" si="607"/>
        <v>99.300699300699307</v>
      </c>
      <c r="G2376" s="218"/>
      <c r="H2376" s="218"/>
    </row>
    <row r="2377" spans="1:8" s="178" customFormat="1" x14ac:dyDescent="0.2">
      <c r="A2377" s="209">
        <v>412300</v>
      </c>
      <c r="B2377" s="210" t="s">
        <v>53</v>
      </c>
      <c r="C2377" s="231">
        <v>130000</v>
      </c>
      <c r="D2377" s="220">
        <v>130000</v>
      </c>
      <c r="E2377" s="220">
        <v>0</v>
      </c>
      <c r="F2377" s="221">
        <f t="shared" si="607"/>
        <v>100</v>
      </c>
      <c r="G2377" s="218"/>
      <c r="H2377" s="218"/>
    </row>
    <row r="2378" spans="1:8" s="178" customFormat="1" x14ac:dyDescent="0.2">
      <c r="A2378" s="209">
        <v>412500</v>
      </c>
      <c r="B2378" s="210" t="s">
        <v>57</v>
      </c>
      <c r="C2378" s="231">
        <v>25000</v>
      </c>
      <c r="D2378" s="220">
        <v>25000</v>
      </c>
      <c r="E2378" s="220">
        <v>0</v>
      </c>
      <c r="F2378" s="221">
        <f t="shared" si="607"/>
        <v>100</v>
      </c>
      <c r="G2378" s="218"/>
      <c r="H2378" s="218"/>
    </row>
    <row r="2379" spans="1:8" s="178" customFormat="1" x14ac:dyDescent="0.2">
      <c r="A2379" s="209">
        <v>412600</v>
      </c>
      <c r="B2379" s="210" t="s">
        <v>58</v>
      </c>
      <c r="C2379" s="231">
        <v>25000</v>
      </c>
      <c r="D2379" s="220">
        <v>25000</v>
      </c>
      <c r="E2379" s="220">
        <v>0</v>
      </c>
      <c r="F2379" s="221">
        <f t="shared" si="607"/>
        <v>100</v>
      </c>
      <c r="G2379" s="218"/>
      <c r="H2379" s="218"/>
    </row>
    <row r="2380" spans="1:8" s="178" customFormat="1" x14ac:dyDescent="0.2">
      <c r="A2380" s="209">
        <v>412700</v>
      </c>
      <c r="B2380" s="210" t="s">
        <v>60</v>
      </c>
      <c r="C2380" s="231">
        <v>330000</v>
      </c>
      <c r="D2380" s="220">
        <v>400000</v>
      </c>
      <c r="E2380" s="220">
        <v>0</v>
      </c>
      <c r="F2380" s="221">
        <f t="shared" si="607"/>
        <v>121.21212121212122</v>
      </c>
      <c r="G2380" s="218"/>
      <c r="H2380" s="218"/>
    </row>
    <row r="2381" spans="1:8" s="178" customFormat="1" x14ac:dyDescent="0.2">
      <c r="A2381" s="209">
        <v>412900</v>
      </c>
      <c r="B2381" s="210" t="s">
        <v>74</v>
      </c>
      <c r="C2381" s="231">
        <v>0</v>
      </c>
      <c r="D2381" s="220">
        <v>2000</v>
      </c>
      <c r="E2381" s="220">
        <v>0</v>
      </c>
      <c r="F2381" s="217">
        <v>0</v>
      </c>
      <c r="G2381" s="218"/>
      <c r="H2381" s="218"/>
    </row>
    <row r="2382" spans="1:8" s="178" customFormat="1" x14ac:dyDescent="0.2">
      <c r="A2382" s="209">
        <v>412900</v>
      </c>
      <c r="B2382" s="223" t="s">
        <v>75</v>
      </c>
      <c r="C2382" s="231">
        <v>3000</v>
      </c>
      <c r="D2382" s="220">
        <v>3500</v>
      </c>
      <c r="E2382" s="220">
        <v>0</v>
      </c>
      <c r="F2382" s="221">
        <f>D2382/C2382*100</f>
        <v>116.66666666666667</v>
      </c>
      <c r="G2382" s="218"/>
      <c r="H2382" s="218"/>
    </row>
    <row r="2383" spans="1:8" s="178" customFormat="1" x14ac:dyDescent="0.2">
      <c r="A2383" s="209">
        <v>412900</v>
      </c>
      <c r="B2383" s="223" t="s">
        <v>76</v>
      </c>
      <c r="C2383" s="231">
        <v>1500</v>
      </c>
      <c r="D2383" s="220">
        <v>0</v>
      </c>
      <c r="E2383" s="220">
        <v>0</v>
      </c>
      <c r="F2383" s="221">
        <f>D2383/C2383*100</f>
        <v>0</v>
      </c>
      <c r="G2383" s="218"/>
      <c r="H2383" s="218"/>
    </row>
    <row r="2384" spans="1:8" s="178" customFormat="1" ht="46.5" x14ac:dyDescent="0.2">
      <c r="A2384" s="209">
        <v>412900</v>
      </c>
      <c r="B2384" s="223" t="s">
        <v>77</v>
      </c>
      <c r="C2384" s="231">
        <v>1500</v>
      </c>
      <c r="D2384" s="220">
        <v>2000</v>
      </c>
      <c r="E2384" s="220">
        <v>0</v>
      </c>
      <c r="F2384" s="221">
        <f>D2384/C2384*100</f>
        <v>133.33333333333331</v>
      </c>
      <c r="G2384" s="218"/>
      <c r="H2384" s="218"/>
    </row>
    <row r="2385" spans="1:8" s="178" customFormat="1" x14ac:dyDescent="0.2">
      <c r="A2385" s="209">
        <v>412900</v>
      </c>
      <c r="B2385" s="223" t="s">
        <v>78</v>
      </c>
      <c r="C2385" s="231">
        <v>16000</v>
      </c>
      <c r="D2385" s="220">
        <v>21000</v>
      </c>
      <c r="E2385" s="220">
        <v>0</v>
      </c>
      <c r="F2385" s="221">
        <f>D2385/C2385*100</f>
        <v>131.25</v>
      </c>
      <c r="G2385" s="218"/>
      <c r="H2385" s="218"/>
    </row>
    <row r="2386" spans="1:8" s="178" customFormat="1" x14ac:dyDescent="0.2">
      <c r="A2386" s="209">
        <v>412900</v>
      </c>
      <c r="B2386" s="223" t="s">
        <v>80</v>
      </c>
      <c r="C2386" s="231">
        <v>0</v>
      </c>
      <c r="D2386" s="220">
        <v>9000</v>
      </c>
      <c r="E2386" s="220">
        <v>0</v>
      </c>
      <c r="F2386" s="217">
        <v>0</v>
      </c>
      <c r="G2386" s="218"/>
      <c r="H2386" s="218"/>
    </row>
    <row r="2387" spans="1:8" s="234" customFormat="1" x14ac:dyDescent="0.2">
      <c r="A2387" s="224">
        <v>510000</v>
      </c>
      <c r="B2387" s="222" t="s">
        <v>245</v>
      </c>
      <c r="C2387" s="233">
        <f>C2388</f>
        <v>20000</v>
      </c>
      <c r="D2387" s="233">
        <f t="shared" ref="D2387" si="609">D2388</f>
        <v>73900</v>
      </c>
      <c r="E2387" s="233">
        <f t="shared" ref="E2387" si="610">E2388</f>
        <v>0</v>
      </c>
      <c r="F2387" s="217"/>
      <c r="G2387" s="218"/>
      <c r="H2387" s="218"/>
    </row>
    <row r="2388" spans="1:8" s="234" customFormat="1" x14ac:dyDescent="0.2">
      <c r="A2388" s="224">
        <v>511000</v>
      </c>
      <c r="B2388" s="222" t="s">
        <v>246</v>
      </c>
      <c r="C2388" s="233">
        <f>SUM(C2389:C2389)</f>
        <v>20000</v>
      </c>
      <c r="D2388" s="233">
        <f>SUM(D2389:D2389)</f>
        <v>73900</v>
      </c>
      <c r="E2388" s="233">
        <f>SUM(E2389:E2389)</f>
        <v>0</v>
      </c>
      <c r="F2388" s="217"/>
      <c r="G2388" s="218"/>
      <c r="H2388" s="218"/>
    </row>
    <row r="2389" spans="1:8" s="178" customFormat="1" x14ac:dyDescent="0.2">
      <c r="A2389" s="209">
        <v>511300</v>
      </c>
      <c r="B2389" s="210" t="s">
        <v>249</v>
      </c>
      <c r="C2389" s="231">
        <v>20000</v>
      </c>
      <c r="D2389" s="220">
        <v>73900</v>
      </c>
      <c r="E2389" s="220">
        <v>0</v>
      </c>
      <c r="F2389" s="221"/>
      <c r="G2389" s="218"/>
      <c r="H2389" s="218"/>
    </row>
    <row r="2390" spans="1:8" s="234" customFormat="1" x14ac:dyDescent="0.2">
      <c r="A2390" s="224">
        <v>630000</v>
      </c>
      <c r="B2390" s="222" t="s">
        <v>277</v>
      </c>
      <c r="C2390" s="233">
        <f>C2391+C2393</f>
        <v>269000</v>
      </c>
      <c r="D2390" s="233">
        <f>D2391+D2393</f>
        <v>321300.00000000035</v>
      </c>
      <c r="E2390" s="233">
        <f>E2391+E2393</f>
        <v>2610000</v>
      </c>
      <c r="F2390" s="217">
        <f>D2390/C2390*100</f>
        <v>119.44237918215626</v>
      </c>
      <c r="G2390" s="218"/>
      <c r="H2390" s="218"/>
    </row>
    <row r="2391" spans="1:8" s="234" customFormat="1" x14ac:dyDescent="0.2">
      <c r="A2391" s="224">
        <v>631000</v>
      </c>
      <c r="B2391" s="222" t="s">
        <v>278</v>
      </c>
      <c r="C2391" s="233">
        <f>0+C2392</f>
        <v>0</v>
      </c>
      <c r="D2391" s="233">
        <f>0+D2392</f>
        <v>0</v>
      </c>
      <c r="E2391" s="233">
        <f>0+E2392</f>
        <v>2610000</v>
      </c>
      <c r="F2391" s="217">
        <v>0</v>
      </c>
      <c r="G2391" s="218"/>
      <c r="H2391" s="218"/>
    </row>
    <row r="2392" spans="1:8" s="178" customFormat="1" x14ac:dyDescent="0.2">
      <c r="A2392" s="239">
        <v>631200</v>
      </c>
      <c r="B2392" s="210" t="s">
        <v>280</v>
      </c>
      <c r="C2392" s="231">
        <v>0</v>
      </c>
      <c r="D2392" s="220">
        <v>0</v>
      </c>
      <c r="E2392" s="231">
        <v>2610000</v>
      </c>
      <c r="F2392" s="217">
        <v>0</v>
      </c>
      <c r="G2392" s="218"/>
      <c r="H2392" s="218"/>
    </row>
    <row r="2393" spans="1:8" s="234" customFormat="1" x14ac:dyDescent="0.2">
      <c r="A2393" s="224">
        <v>638000</v>
      </c>
      <c r="B2393" s="222" t="s">
        <v>284</v>
      </c>
      <c r="C2393" s="233">
        <f>C2394</f>
        <v>269000</v>
      </c>
      <c r="D2393" s="233">
        <f t="shared" ref="D2393" si="611">D2394</f>
        <v>321300.00000000035</v>
      </c>
      <c r="E2393" s="233">
        <f t="shared" ref="E2393" si="612">E2394</f>
        <v>0</v>
      </c>
      <c r="F2393" s="217">
        <f>D2393/C2393*100</f>
        <v>119.44237918215626</v>
      </c>
      <c r="G2393" s="218"/>
      <c r="H2393" s="218"/>
    </row>
    <row r="2394" spans="1:8" s="178" customFormat="1" x14ac:dyDescent="0.2">
      <c r="A2394" s="209">
        <v>638100</v>
      </c>
      <c r="B2394" s="210" t="s">
        <v>285</v>
      </c>
      <c r="C2394" s="231">
        <v>269000</v>
      </c>
      <c r="D2394" s="220">
        <v>321300.00000000035</v>
      </c>
      <c r="E2394" s="220">
        <v>0</v>
      </c>
      <c r="F2394" s="221">
        <f>D2394/C2394*100</f>
        <v>119.44237918215626</v>
      </c>
      <c r="G2394" s="218"/>
      <c r="H2394" s="218"/>
    </row>
    <row r="2395" spans="1:8" s="178" customFormat="1" x14ac:dyDescent="0.2">
      <c r="A2395" s="241"/>
      <c r="B2395" s="227" t="s">
        <v>294</v>
      </c>
      <c r="C2395" s="238">
        <f>C2369+C2387+C2390</f>
        <v>11343700</v>
      </c>
      <c r="D2395" s="238">
        <f>D2369+D2387+D2390</f>
        <v>12093000</v>
      </c>
      <c r="E2395" s="238">
        <f>E2369+E2387+E2390</f>
        <v>2610000</v>
      </c>
      <c r="F2395" s="229">
        <f>D2395/C2395*100</f>
        <v>106.60542856387245</v>
      </c>
      <c r="G2395" s="218"/>
      <c r="H2395" s="218"/>
    </row>
    <row r="2396" spans="1:8" s="178" customFormat="1" x14ac:dyDescent="0.2">
      <c r="A2396" s="242"/>
      <c r="B2396" s="202"/>
      <c r="C2396" s="212"/>
      <c r="D2396" s="212"/>
      <c r="E2396" s="212"/>
      <c r="F2396" s="213"/>
      <c r="G2396" s="218"/>
      <c r="H2396" s="218"/>
    </row>
    <row r="2397" spans="1:8" s="178" customFormat="1" x14ac:dyDescent="0.2">
      <c r="A2397" s="205"/>
      <c r="B2397" s="202"/>
      <c r="C2397" s="231"/>
      <c r="D2397" s="231"/>
      <c r="E2397" s="231"/>
      <c r="F2397" s="232"/>
      <c r="G2397" s="218"/>
      <c r="H2397" s="218"/>
    </row>
    <row r="2398" spans="1:8" s="178" customFormat="1" x14ac:dyDescent="0.2">
      <c r="A2398" s="209" t="s">
        <v>426</v>
      </c>
      <c r="B2398" s="222"/>
      <c r="C2398" s="231"/>
      <c r="D2398" s="231"/>
      <c r="E2398" s="231"/>
      <c r="F2398" s="232"/>
      <c r="G2398" s="218"/>
      <c r="H2398" s="218"/>
    </row>
    <row r="2399" spans="1:8" s="178" customFormat="1" x14ac:dyDescent="0.2">
      <c r="A2399" s="209" t="s">
        <v>377</v>
      </c>
      <c r="B2399" s="222"/>
      <c r="C2399" s="231"/>
      <c r="D2399" s="231"/>
      <c r="E2399" s="231"/>
      <c r="F2399" s="232"/>
      <c r="G2399" s="218"/>
      <c r="H2399" s="218"/>
    </row>
    <row r="2400" spans="1:8" s="178" customFormat="1" x14ac:dyDescent="0.2">
      <c r="A2400" s="209" t="s">
        <v>427</v>
      </c>
      <c r="B2400" s="222"/>
      <c r="C2400" s="231"/>
      <c r="D2400" s="231"/>
      <c r="E2400" s="231"/>
      <c r="F2400" s="232"/>
      <c r="G2400" s="218"/>
      <c r="H2400" s="218"/>
    </row>
    <row r="2401" spans="1:8" s="178" customFormat="1" x14ac:dyDescent="0.2">
      <c r="A2401" s="209" t="s">
        <v>293</v>
      </c>
      <c r="B2401" s="222"/>
      <c r="C2401" s="231"/>
      <c r="D2401" s="231"/>
      <c r="E2401" s="231"/>
      <c r="F2401" s="232"/>
      <c r="G2401" s="218"/>
      <c r="H2401" s="218"/>
    </row>
    <row r="2402" spans="1:8" s="178" customFormat="1" x14ac:dyDescent="0.2">
      <c r="A2402" s="209"/>
      <c r="B2402" s="211"/>
      <c r="C2402" s="212"/>
      <c r="D2402" s="212"/>
      <c r="E2402" s="212"/>
      <c r="F2402" s="213"/>
      <c r="G2402" s="218"/>
      <c r="H2402" s="218"/>
    </row>
    <row r="2403" spans="1:8" s="178" customFormat="1" x14ac:dyDescent="0.2">
      <c r="A2403" s="224">
        <v>410000</v>
      </c>
      <c r="B2403" s="215" t="s">
        <v>44</v>
      </c>
      <c r="C2403" s="233">
        <f>C2404+C2409</f>
        <v>1384000</v>
      </c>
      <c r="D2403" s="233">
        <f t="shared" ref="D2403" si="613">D2404+D2409</f>
        <v>1376600</v>
      </c>
      <c r="E2403" s="233">
        <f>E2404+E2409</f>
        <v>0</v>
      </c>
      <c r="F2403" s="217">
        <f t="shared" ref="F2403:F2414" si="614">D2403/C2403*100</f>
        <v>99.465317919075147</v>
      </c>
      <c r="G2403" s="218"/>
      <c r="H2403" s="218"/>
    </row>
    <row r="2404" spans="1:8" s="178" customFormat="1" x14ac:dyDescent="0.2">
      <c r="A2404" s="224">
        <v>411000</v>
      </c>
      <c r="B2404" s="215" t="s">
        <v>45</v>
      </c>
      <c r="C2404" s="233">
        <f>SUM(C2405:C2408)</f>
        <v>1196300</v>
      </c>
      <c r="D2404" s="233">
        <f t="shared" ref="D2404" si="615">SUM(D2405:D2408)</f>
        <v>1188900</v>
      </c>
      <c r="E2404" s="233">
        <f>SUM(E2405:E2408)</f>
        <v>0</v>
      </c>
      <c r="F2404" s="217">
        <f t="shared" si="614"/>
        <v>99.381426063696395</v>
      </c>
      <c r="G2404" s="218"/>
      <c r="H2404" s="218"/>
    </row>
    <row r="2405" spans="1:8" s="178" customFormat="1" x14ac:dyDescent="0.2">
      <c r="A2405" s="209">
        <v>411100</v>
      </c>
      <c r="B2405" s="210" t="s">
        <v>46</v>
      </c>
      <c r="C2405" s="231">
        <f>1022000+58500+1900</f>
        <v>1082400</v>
      </c>
      <c r="D2405" s="220">
        <v>1080000</v>
      </c>
      <c r="E2405" s="220">
        <v>0</v>
      </c>
      <c r="F2405" s="221">
        <f t="shared" si="614"/>
        <v>99.77827050997783</v>
      </c>
      <c r="G2405" s="218"/>
      <c r="H2405" s="218"/>
    </row>
    <row r="2406" spans="1:8" s="178" customFormat="1" ht="46.5" x14ac:dyDescent="0.2">
      <c r="A2406" s="209">
        <v>411200</v>
      </c>
      <c r="B2406" s="210" t="s">
        <v>47</v>
      </c>
      <c r="C2406" s="231">
        <v>67000</v>
      </c>
      <c r="D2406" s="220">
        <v>62000</v>
      </c>
      <c r="E2406" s="220">
        <v>0</v>
      </c>
      <c r="F2406" s="221">
        <f t="shared" si="614"/>
        <v>92.537313432835816</v>
      </c>
      <c r="G2406" s="218"/>
      <c r="H2406" s="218"/>
    </row>
    <row r="2407" spans="1:8" s="178" customFormat="1" ht="46.5" x14ac:dyDescent="0.2">
      <c r="A2407" s="209">
        <v>411300</v>
      </c>
      <c r="B2407" s="210" t="s">
        <v>48</v>
      </c>
      <c r="C2407" s="231">
        <v>24900</v>
      </c>
      <c r="D2407" s="220">
        <v>24900</v>
      </c>
      <c r="E2407" s="220">
        <v>0</v>
      </c>
      <c r="F2407" s="221">
        <f t="shared" si="614"/>
        <v>100</v>
      </c>
      <c r="G2407" s="218"/>
      <c r="H2407" s="218"/>
    </row>
    <row r="2408" spans="1:8" s="178" customFormat="1" x14ac:dyDescent="0.2">
      <c r="A2408" s="209">
        <v>411400</v>
      </c>
      <c r="B2408" s="210" t="s">
        <v>49</v>
      </c>
      <c r="C2408" s="231">
        <v>22000</v>
      </c>
      <c r="D2408" s="220">
        <v>22000</v>
      </c>
      <c r="E2408" s="220">
        <v>0</v>
      </c>
      <c r="F2408" s="221">
        <f t="shared" si="614"/>
        <v>100</v>
      </c>
      <c r="G2408" s="218"/>
      <c r="H2408" s="218"/>
    </row>
    <row r="2409" spans="1:8" s="178" customFormat="1" x14ac:dyDescent="0.2">
      <c r="A2409" s="224">
        <v>412000</v>
      </c>
      <c r="B2409" s="222" t="s">
        <v>50</v>
      </c>
      <c r="C2409" s="233">
        <f>SUM(C2410:C2416)</f>
        <v>187700</v>
      </c>
      <c r="D2409" s="233">
        <f>SUM(D2410:D2416)</f>
        <v>187700</v>
      </c>
      <c r="E2409" s="233">
        <f>SUM(E2410:E2416)</f>
        <v>0</v>
      </c>
      <c r="F2409" s="217">
        <f t="shared" si="614"/>
        <v>100</v>
      </c>
      <c r="G2409" s="218"/>
      <c r="H2409" s="218"/>
    </row>
    <row r="2410" spans="1:8" s="178" customFormat="1" ht="46.5" x14ac:dyDescent="0.2">
      <c r="A2410" s="209">
        <v>412200</v>
      </c>
      <c r="B2410" s="210" t="s">
        <v>52</v>
      </c>
      <c r="C2410" s="231">
        <v>90100</v>
      </c>
      <c r="D2410" s="220">
        <v>90100</v>
      </c>
      <c r="E2410" s="220">
        <v>0</v>
      </c>
      <c r="F2410" s="221">
        <f t="shared" si="614"/>
        <v>100</v>
      </c>
      <c r="G2410" s="218"/>
      <c r="H2410" s="218"/>
    </row>
    <row r="2411" spans="1:8" s="178" customFormat="1" x14ac:dyDescent="0.2">
      <c r="A2411" s="209">
        <v>412300</v>
      </c>
      <c r="B2411" s="210" t="s">
        <v>53</v>
      </c>
      <c r="C2411" s="231">
        <v>16000</v>
      </c>
      <c r="D2411" s="220">
        <v>16000</v>
      </c>
      <c r="E2411" s="220">
        <v>0</v>
      </c>
      <c r="F2411" s="221">
        <f t="shared" si="614"/>
        <v>100</v>
      </c>
      <c r="G2411" s="218"/>
      <c r="H2411" s="218"/>
    </row>
    <row r="2412" spans="1:8" s="178" customFormat="1" x14ac:dyDescent="0.2">
      <c r="A2412" s="209">
        <v>412500</v>
      </c>
      <c r="B2412" s="210" t="s">
        <v>57</v>
      </c>
      <c r="C2412" s="231">
        <v>1500</v>
      </c>
      <c r="D2412" s="220">
        <v>1500</v>
      </c>
      <c r="E2412" s="220">
        <v>0</v>
      </c>
      <c r="F2412" s="221">
        <f t="shared" si="614"/>
        <v>100</v>
      </c>
      <c r="G2412" s="218"/>
      <c r="H2412" s="218"/>
    </row>
    <row r="2413" spans="1:8" s="178" customFormat="1" x14ac:dyDescent="0.2">
      <c r="A2413" s="209">
        <v>412600</v>
      </c>
      <c r="B2413" s="210" t="s">
        <v>58</v>
      </c>
      <c r="C2413" s="231">
        <v>3000</v>
      </c>
      <c r="D2413" s="220">
        <v>3000</v>
      </c>
      <c r="E2413" s="220">
        <v>0</v>
      </c>
      <c r="F2413" s="221">
        <f t="shared" si="614"/>
        <v>100</v>
      </c>
      <c r="G2413" s="218"/>
      <c r="H2413" s="218"/>
    </row>
    <row r="2414" spans="1:8" s="178" customFormat="1" x14ac:dyDescent="0.2">
      <c r="A2414" s="209">
        <v>412700</v>
      </c>
      <c r="B2414" s="210" t="s">
        <v>60</v>
      </c>
      <c r="C2414" s="231">
        <v>71100</v>
      </c>
      <c r="D2414" s="220">
        <v>74100</v>
      </c>
      <c r="E2414" s="220">
        <v>0</v>
      </c>
      <c r="F2414" s="221">
        <f t="shared" si="614"/>
        <v>104.21940928270041</v>
      </c>
      <c r="G2414" s="218"/>
      <c r="H2414" s="218"/>
    </row>
    <row r="2415" spans="1:8" s="178" customFormat="1" x14ac:dyDescent="0.2">
      <c r="A2415" s="209">
        <v>412900</v>
      </c>
      <c r="B2415" s="210" t="s">
        <v>74</v>
      </c>
      <c r="C2415" s="231">
        <v>0</v>
      </c>
      <c r="D2415" s="220">
        <v>1000</v>
      </c>
      <c r="E2415" s="220">
        <v>0</v>
      </c>
      <c r="F2415" s="217">
        <v>0</v>
      </c>
      <c r="G2415" s="218"/>
      <c r="H2415" s="218"/>
    </row>
    <row r="2416" spans="1:8" s="178" customFormat="1" x14ac:dyDescent="0.2">
      <c r="A2416" s="209">
        <v>412900</v>
      </c>
      <c r="B2416" s="223" t="s">
        <v>78</v>
      </c>
      <c r="C2416" s="231">
        <v>6000</v>
      </c>
      <c r="D2416" s="220">
        <v>2000</v>
      </c>
      <c r="E2416" s="220">
        <v>0</v>
      </c>
      <c r="F2416" s="221">
        <f>D2416/C2416*100</f>
        <v>33.333333333333329</v>
      </c>
      <c r="G2416" s="218"/>
      <c r="H2416" s="218"/>
    </row>
    <row r="2417" spans="1:8" s="234" customFormat="1" x14ac:dyDescent="0.2">
      <c r="A2417" s="224">
        <v>510000</v>
      </c>
      <c r="B2417" s="222" t="s">
        <v>245</v>
      </c>
      <c r="C2417" s="233">
        <f>C2418</f>
        <v>5000</v>
      </c>
      <c r="D2417" s="233">
        <f t="shared" ref="D2417:D2418" si="616">D2418</f>
        <v>5000</v>
      </c>
      <c r="E2417" s="233">
        <f t="shared" ref="E2417:E2418" si="617">E2418</f>
        <v>0</v>
      </c>
      <c r="F2417" s="217">
        <f>D2417/C2417*100</f>
        <v>100</v>
      </c>
      <c r="G2417" s="218"/>
      <c r="H2417" s="218"/>
    </row>
    <row r="2418" spans="1:8" s="234" customFormat="1" x14ac:dyDescent="0.2">
      <c r="A2418" s="224">
        <v>511000</v>
      </c>
      <c r="B2418" s="222" t="s">
        <v>246</v>
      </c>
      <c r="C2418" s="233">
        <f>C2419</f>
        <v>5000</v>
      </c>
      <c r="D2418" s="233">
        <f t="shared" si="616"/>
        <v>5000</v>
      </c>
      <c r="E2418" s="233">
        <f t="shared" si="617"/>
        <v>0</v>
      </c>
      <c r="F2418" s="217">
        <f>D2418/C2418*100</f>
        <v>100</v>
      </c>
      <c r="G2418" s="218"/>
      <c r="H2418" s="218"/>
    </row>
    <row r="2419" spans="1:8" s="178" customFormat="1" x14ac:dyDescent="0.2">
      <c r="A2419" s="209">
        <v>511300</v>
      </c>
      <c r="B2419" s="210" t="s">
        <v>249</v>
      </c>
      <c r="C2419" s="231">
        <v>5000</v>
      </c>
      <c r="D2419" s="220">
        <v>5000</v>
      </c>
      <c r="E2419" s="220">
        <v>0</v>
      </c>
      <c r="F2419" s="221">
        <f>D2419/C2419*100</f>
        <v>100</v>
      </c>
      <c r="G2419" s="218"/>
      <c r="H2419" s="218"/>
    </row>
    <row r="2420" spans="1:8" s="234" customFormat="1" x14ac:dyDescent="0.2">
      <c r="A2420" s="224">
        <v>630000</v>
      </c>
      <c r="B2420" s="222" t="s">
        <v>277</v>
      </c>
      <c r="C2420" s="233">
        <f>C2421</f>
        <v>0</v>
      </c>
      <c r="D2420" s="233">
        <f t="shared" ref="D2420" si="618">D2421</f>
        <v>0</v>
      </c>
      <c r="E2420" s="233">
        <f t="shared" ref="E2420" si="619">E2421</f>
        <v>170900</v>
      </c>
      <c r="F2420" s="217">
        <v>0</v>
      </c>
      <c r="G2420" s="218"/>
      <c r="H2420" s="218"/>
    </row>
    <row r="2421" spans="1:8" s="234" customFormat="1" x14ac:dyDescent="0.2">
      <c r="A2421" s="224">
        <v>631000</v>
      </c>
      <c r="B2421" s="222" t="s">
        <v>278</v>
      </c>
      <c r="C2421" s="233">
        <f>0+C2422</f>
        <v>0</v>
      </c>
      <c r="D2421" s="233">
        <f>0+D2422</f>
        <v>0</v>
      </c>
      <c r="E2421" s="233">
        <f>0+E2422</f>
        <v>170900</v>
      </c>
      <c r="F2421" s="217">
        <v>0</v>
      </c>
      <c r="G2421" s="218"/>
      <c r="H2421" s="218"/>
    </row>
    <row r="2422" spans="1:8" s="178" customFormat="1" x14ac:dyDescent="0.2">
      <c r="A2422" s="239">
        <v>631200</v>
      </c>
      <c r="B2422" s="210" t="s">
        <v>280</v>
      </c>
      <c r="C2422" s="231">
        <v>0</v>
      </c>
      <c r="D2422" s="220">
        <v>0</v>
      </c>
      <c r="E2422" s="231">
        <v>170900</v>
      </c>
      <c r="F2422" s="217">
        <v>0</v>
      </c>
      <c r="G2422" s="218"/>
      <c r="H2422" s="218"/>
    </row>
    <row r="2423" spans="1:8" s="178" customFormat="1" x14ac:dyDescent="0.2">
      <c r="A2423" s="241"/>
      <c r="B2423" s="227" t="s">
        <v>294</v>
      </c>
      <c r="C2423" s="238">
        <f>C2403+C2417+C2420</f>
        <v>1389000</v>
      </c>
      <c r="D2423" s="238">
        <f>D2403+D2417+D2420</f>
        <v>1381600</v>
      </c>
      <c r="E2423" s="238">
        <f>E2403+E2417+E2420</f>
        <v>170900</v>
      </c>
      <c r="F2423" s="229">
        <f>D2423/C2423*100</f>
        <v>99.467242620590355</v>
      </c>
      <c r="G2423" s="218"/>
      <c r="H2423" s="218"/>
    </row>
    <row r="2424" spans="1:8" s="178" customFormat="1" x14ac:dyDescent="0.2">
      <c r="A2424" s="242"/>
      <c r="B2424" s="202"/>
      <c r="C2424" s="231"/>
      <c r="D2424" s="231"/>
      <c r="E2424" s="231"/>
      <c r="F2424" s="232"/>
      <c r="G2424" s="218"/>
      <c r="H2424" s="218"/>
    </row>
    <row r="2425" spans="1:8" s="178" customFormat="1" x14ac:dyDescent="0.2">
      <c r="A2425" s="205"/>
      <c r="B2425" s="202"/>
      <c r="C2425" s="231"/>
      <c r="D2425" s="231"/>
      <c r="E2425" s="231"/>
      <c r="F2425" s="232"/>
      <c r="G2425" s="218"/>
      <c r="H2425" s="218"/>
    </row>
    <row r="2426" spans="1:8" s="178" customFormat="1" x14ac:dyDescent="0.2">
      <c r="A2426" s="209" t="s">
        <v>428</v>
      </c>
      <c r="B2426" s="222"/>
      <c r="C2426" s="231"/>
      <c r="D2426" s="231"/>
      <c r="E2426" s="231"/>
      <c r="F2426" s="232"/>
      <c r="G2426" s="218"/>
      <c r="H2426" s="218"/>
    </row>
    <row r="2427" spans="1:8" s="178" customFormat="1" x14ac:dyDescent="0.2">
      <c r="A2427" s="209" t="s">
        <v>377</v>
      </c>
      <c r="B2427" s="222"/>
      <c r="C2427" s="231"/>
      <c r="D2427" s="231"/>
      <c r="E2427" s="231"/>
      <c r="F2427" s="232"/>
      <c r="G2427" s="218"/>
      <c r="H2427" s="218"/>
    </row>
    <row r="2428" spans="1:8" s="178" customFormat="1" x14ac:dyDescent="0.2">
      <c r="A2428" s="209" t="s">
        <v>429</v>
      </c>
      <c r="B2428" s="222"/>
      <c r="C2428" s="231"/>
      <c r="D2428" s="231"/>
      <c r="E2428" s="231"/>
      <c r="F2428" s="232"/>
      <c r="G2428" s="218"/>
      <c r="H2428" s="218"/>
    </row>
    <row r="2429" spans="1:8" s="178" customFormat="1" x14ac:dyDescent="0.2">
      <c r="A2429" s="209" t="s">
        <v>293</v>
      </c>
      <c r="B2429" s="222"/>
      <c r="C2429" s="231"/>
      <c r="D2429" s="231"/>
      <c r="E2429" s="231"/>
      <c r="F2429" s="232"/>
      <c r="G2429" s="218"/>
      <c r="H2429" s="218"/>
    </row>
    <row r="2430" spans="1:8" s="178" customFormat="1" x14ac:dyDescent="0.2">
      <c r="A2430" s="209"/>
      <c r="B2430" s="211"/>
      <c r="C2430" s="212"/>
      <c r="D2430" s="212"/>
      <c r="E2430" s="212"/>
      <c r="F2430" s="213"/>
      <c r="G2430" s="218"/>
      <c r="H2430" s="218"/>
    </row>
    <row r="2431" spans="1:8" s="178" customFormat="1" x14ac:dyDescent="0.2">
      <c r="A2431" s="224">
        <v>410000</v>
      </c>
      <c r="B2431" s="215" t="s">
        <v>44</v>
      </c>
      <c r="C2431" s="233">
        <f>C2432+C2437</f>
        <v>1311700</v>
      </c>
      <c r="D2431" s="233">
        <f t="shared" ref="D2431" si="620">D2432+D2437</f>
        <v>1389500.0000000009</v>
      </c>
      <c r="E2431" s="233">
        <f>E2432+E2437</f>
        <v>0</v>
      </c>
      <c r="F2431" s="217">
        <f t="shared" ref="F2431:F2442" si="621">D2431/C2431*100</f>
        <v>105.9312342761303</v>
      </c>
      <c r="G2431" s="218"/>
      <c r="H2431" s="218"/>
    </row>
    <row r="2432" spans="1:8" s="178" customFormat="1" x14ac:dyDescent="0.2">
      <c r="A2432" s="224">
        <v>411000</v>
      </c>
      <c r="B2432" s="215" t="s">
        <v>45</v>
      </c>
      <c r="C2432" s="233">
        <f>SUM(C2433:C2436)</f>
        <v>1101900</v>
      </c>
      <c r="D2432" s="233">
        <f t="shared" ref="D2432" si="622">SUM(D2433:D2436)</f>
        <v>1187500.0000000009</v>
      </c>
      <c r="E2432" s="233">
        <f>SUM(E2433:E2436)</f>
        <v>0</v>
      </c>
      <c r="F2432" s="217">
        <f t="shared" si="621"/>
        <v>107.76840003630102</v>
      </c>
      <c r="G2432" s="218"/>
      <c r="H2432" s="218"/>
    </row>
    <row r="2433" spans="1:8" s="178" customFormat="1" x14ac:dyDescent="0.2">
      <c r="A2433" s="209">
        <v>411100</v>
      </c>
      <c r="B2433" s="210" t="s">
        <v>46</v>
      </c>
      <c r="C2433" s="231">
        <f>950000+50500+1400</f>
        <v>1001900</v>
      </c>
      <c r="D2433" s="220">
        <v>1090000.0000000009</v>
      </c>
      <c r="E2433" s="220">
        <v>0</v>
      </c>
      <c r="F2433" s="221">
        <f t="shared" si="621"/>
        <v>108.79329274378691</v>
      </c>
      <c r="G2433" s="218"/>
      <c r="H2433" s="218"/>
    </row>
    <row r="2434" spans="1:8" s="178" customFormat="1" ht="46.5" x14ac:dyDescent="0.2">
      <c r="A2434" s="209">
        <v>411200</v>
      </c>
      <c r="B2434" s="210" t="s">
        <v>47</v>
      </c>
      <c r="C2434" s="231">
        <v>45000</v>
      </c>
      <c r="D2434" s="220">
        <v>47000</v>
      </c>
      <c r="E2434" s="220">
        <v>0</v>
      </c>
      <c r="F2434" s="221">
        <f t="shared" si="621"/>
        <v>104.44444444444446</v>
      </c>
      <c r="G2434" s="218"/>
      <c r="H2434" s="218"/>
    </row>
    <row r="2435" spans="1:8" s="178" customFormat="1" ht="46.5" x14ac:dyDescent="0.2">
      <c r="A2435" s="209">
        <v>411300</v>
      </c>
      <c r="B2435" s="210" t="s">
        <v>48</v>
      </c>
      <c r="C2435" s="231">
        <v>30000</v>
      </c>
      <c r="D2435" s="220">
        <v>34500</v>
      </c>
      <c r="E2435" s="220">
        <v>0</v>
      </c>
      <c r="F2435" s="221">
        <f t="shared" si="621"/>
        <v>114.99999999999999</v>
      </c>
      <c r="G2435" s="218"/>
      <c r="H2435" s="218"/>
    </row>
    <row r="2436" spans="1:8" s="178" customFormat="1" x14ac:dyDescent="0.2">
      <c r="A2436" s="209">
        <v>411400</v>
      </c>
      <c r="B2436" s="210" t="s">
        <v>49</v>
      </c>
      <c r="C2436" s="231">
        <v>25000</v>
      </c>
      <c r="D2436" s="220">
        <v>15999.999999999998</v>
      </c>
      <c r="E2436" s="220">
        <v>0</v>
      </c>
      <c r="F2436" s="221">
        <f t="shared" si="621"/>
        <v>63.999999999999993</v>
      </c>
      <c r="G2436" s="218"/>
      <c r="H2436" s="218"/>
    </row>
    <row r="2437" spans="1:8" s="178" customFormat="1" x14ac:dyDescent="0.2">
      <c r="A2437" s="224">
        <v>412000</v>
      </c>
      <c r="B2437" s="222" t="s">
        <v>50</v>
      </c>
      <c r="C2437" s="233">
        <f>SUM(C2438:C2446)</f>
        <v>209800</v>
      </c>
      <c r="D2437" s="233">
        <f>SUM(D2438:D2446)</f>
        <v>202000</v>
      </c>
      <c r="E2437" s="233">
        <f>SUM(E2438:E2446)</f>
        <v>0</v>
      </c>
      <c r="F2437" s="217">
        <f t="shared" si="621"/>
        <v>96.282173498570074</v>
      </c>
      <c r="G2437" s="218"/>
      <c r="H2437" s="218"/>
    </row>
    <row r="2438" spans="1:8" s="178" customFormat="1" ht="46.5" x14ac:dyDescent="0.2">
      <c r="A2438" s="209">
        <v>412200</v>
      </c>
      <c r="B2438" s="210" t="s">
        <v>52</v>
      </c>
      <c r="C2438" s="231">
        <v>125000</v>
      </c>
      <c r="D2438" s="220">
        <v>117000</v>
      </c>
      <c r="E2438" s="220">
        <v>0</v>
      </c>
      <c r="F2438" s="221">
        <f t="shared" si="621"/>
        <v>93.600000000000009</v>
      </c>
      <c r="G2438" s="218"/>
      <c r="H2438" s="218"/>
    </row>
    <row r="2439" spans="1:8" s="178" customFormat="1" x14ac:dyDescent="0.2">
      <c r="A2439" s="209">
        <v>412300</v>
      </c>
      <c r="B2439" s="210" t="s">
        <v>53</v>
      </c>
      <c r="C2439" s="231">
        <v>20000</v>
      </c>
      <c r="D2439" s="220">
        <v>23999.999999999993</v>
      </c>
      <c r="E2439" s="220">
        <v>0</v>
      </c>
      <c r="F2439" s="221">
        <f t="shared" si="621"/>
        <v>119.99999999999997</v>
      </c>
      <c r="G2439" s="218"/>
      <c r="H2439" s="218"/>
    </row>
    <row r="2440" spans="1:8" s="178" customFormat="1" x14ac:dyDescent="0.2">
      <c r="A2440" s="209">
        <v>412500</v>
      </c>
      <c r="B2440" s="210" t="s">
        <v>57</v>
      </c>
      <c r="C2440" s="231">
        <v>4500</v>
      </c>
      <c r="D2440" s="220">
        <v>5000</v>
      </c>
      <c r="E2440" s="220">
        <v>0</v>
      </c>
      <c r="F2440" s="221">
        <f t="shared" si="621"/>
        <v>111.11111111111111</v>
      </c>
      <c r="G2440" s="218"/>
      <c r="H2440" s="218"/>
    </row>
    <row r="2441" spans="1:8" s="178" customFormat="1" x14ac:dyDescent="0.2">
      <c r="A2441" s="209">
        <v>412600</v>
      </c>
      <c r="B2441" s="210" t="s">
        <v>58</v>
      </c>
      <c r="C2441" s="231">
        <v>3300</v>
      </c>
      <c r="D2441" s="220">
        <v>3300</v>
      </c>
      <c r="E2441" s="220">
        <v>0</v>
      </c>
      <c r="F2441" s="221">
        <f t="shared" si="621"/>
        <v>100</v>
      </c>
      <c r="G2441" s="218"/>
      <c r="H2441" s="218"/>
    </row>
    <row r="2442" spans="1:8" s="178" customFormat="1" x14ac:dyDescent="0.2">
      <c r="A2442" s="209">
        <v>412700</v>
      </c>
      <c r="B2442" s="210" t="s">
        <v>60</v>
      </c>
      <c r="C2442" s="231">
        <v>47000</v>
      </c>
      <c r="D2442" s="220">
        <v>47000</v>
      </c>
      <c r="E2442" s="220">
        <v>0</v>
      </c>
      <c r="F2442" s="221">
        <f t="shared" si="621"/>
        <v>100</v>
      </c>
      <c r="G2442" s="218"/>
      <c r="H2442" s="218"/>
    </row>
    <row r="2443" spans="1:8" s="178" customFormat="1" x14ac:dyDescent="0.2">
      <c r="A2443" s="209">
        <v>412900</v>
      </c>
      <c r="B2443" s="210" t="s">
        <v>74</v>
      </c>
      <c r="C2443" s="231">
        <v>0</v>
      </c>
      <c r="D2443" s="220">
        <v>1700</v>
      </c>
      <c r="E2443" s="220">
        <v>0</v>
      </c>
      <c r="F2443" s="217">
        <v>0</v>
      </c>
      <c r="G2443" s="218"/>
      <c r="H2443" s="218"/>
    </row>
    <row r="2444" spans="1:8" s="178" customFormat="1" x14ac:dyDescent="0.2">
      <c r="A2444" s="209">
        <v>412900</v>
      </c>
      <c r="B2444" s="223" t="s">
        <v>75</v>
      </c>
      <c r="C2444" s="231">
        <v>6000</v>
      </c>
      <c r="D2444" s="220">
        <v>600</v>
      </c>
      <c r="E2444" s="220">
        <v>0</v>
      </c>
      <c r="F2444" s="221">
        <f>D2444/C2444*100</f>
        <v>10</v>
      </c>
      <c r="G2444" s="218"/>
      <c r="H2444" s="218"/>
    </row>
    <row r="2445" spans="1:8" s="178" customFormat="1" ht="46.5" x14ac:dyDescent="0.2">
      <c r="A2445" s="209">
        <v>412900</v>
      </c>
      <c r="B2445" s="223" t="s">
        <v>77</v>
      </c>
      <c r="C2445" s="231">
        <v>2000</v>
      </c>
      <c r="D2445" s="220">
        <v>1100</v>
      </c>
      <c r="E2445" s="220">
        <v>0</v>
      </c>
      <c r="F2445" s="221">
        <f>D2445/C2445*100</f>
        <v>55.000000000000007</v>
      </c>
      <c r="G2445" s="218"/>
      <c r="H2445" s="218"/>
    </row>
    <row r="2446" spans="1:8" s="178" customFormat="1" x14ac:dyDescent="0.2">
      <c r="A2446" s="209">
        <v>412900</v>
      </c>
      <c r="B2446" s="223" t="s">
        <v>78</v>
      </c>
      <c r="C2446" s="231">
        <v>2000</v>
      </c>
      <c r="D2446" s="220">
        <v>2300</v>
      </c>
      <c r="E2446" s="220">
        <v>0</v>
      </c>
      <c r="F2446" s="221">
        <f>D2446/C2446*100</f>
        <v>114.99999999999999</v>
      </c>
      <c r="G2446" s="218"/>
      <c r="H2446" s="218"/>
    </row>
    <row r="2447" spans="1:8" s="234" customFormat="1" x14ac:dyDescent="0.2">
      <c r="A2447" s="224">
        <v>510000</v>
      </c>
      <c r="B2447" s="222" t="s">
        <v>245</v>
      </c>
      <c r="C2447" s="233">
        <f>C2448+0</f>
        <v>10000</v>
      </c>
      <c r="D2447" s="233">
        <f>D2448+0</f>
        <v>8000</v>
      </c>
      <c r="E2447" s="233">
        <f>E2448+0</f>
        <v>0</v>
      </c>
      <c r="F2447" s="217">
        <f>D2447/C2447*100</f>
        <v>80</v>
      </c>
      <c r="G2447" s="218"/>
      <c r="H2447" s="218"/>
    </row>
    <row r="2448" spans="1:8" s="234" customFormat="1" x14ac:dyDescent="0.2">
      <c r="A2448" s="224">
        <v>511000</v>
      </c>
      <c r="B2448" s="222" t="s">
        <v>246</v>
      </c>
      <c r="C2448" s="233">
        <f>SUM(C2449:C2450)</f>
        <v>10000</v>
      </c>
      <c r="D2448" s="233">
        <f>SUM(D2449:D2450)</f>
        <v>8000</v>
      </c>
      <c r="E2448" s="233">
        <f>SUM(E2449:E2450)</f>
        <v>0</v>
      </c>
      <c r="F2448" s="217">
        <f>D2448/C2448*100</f>
        <v>80</v>
      </c>
      <c r="G2448" s="218"/>
      <c r="H2448" s="218"/>
    </row>
    <row r="2449" spans="1:8" s="178" customFormat="1" ht="46.5" x14ac:dyDescent="0.2">
      <c r="A2449" s="209">
        <v>511200</v>
      </c>
      <c r="B2449" s="210" t="s">
        <v>248</v>
      </c>
      <c r="C2449" s="231">
        <v>0</v>
      </c>
      <c r="D2449" s="220">
        <v>1000</v>
      </c>
      <c r="E2449" s="220">
        <v>0</v>
      </c>
      <c r="F2449" s="217">
        <v>0</v>
      </c>
      <c r="G2449" s="218"/>
      <c r="H2449" s="218"/>
    </row>
    <row r="2450" spans="1:8" s="178" customFormat="1" x14ac:dyDescent="0.2">
      <c r="A2450" s="209">
        <v>511300</v>
      </c>
      <c r="B2450" s="210" t="s">
        <v>249</v>
      </c>
      <c r="C2450" s="231">
        <v>10000</v>
      </c>
      <c r="D2450" s="220">
        <v>7000</v>
      </c>
      <c r="E2450" s="220">
        <v>0</v>
      </c>
      <c r="F2450" s="221">
        <f>D2450/C2450*100</f>
        <v>70</v>
      </c>
      <c r="G2450" s="218"/>
      <c r="H2450" s="218"/>
    </row>
    <row r="2451" spans="1:8" s="234" customFormat="1" x14ac:dyDescent="0.2">
      <c r="A2451" s="224">
        <v>630000</v>
      </c>
      <c r="B2451" s="222" t="s">
        <v>277</v>
      </c>
      <c r="C2451" s="233">
        <f>C2452+C2454</f>
        <v>18000</v>
      </c>
      <c r="D2451" s="233">
        <f>D2452+D2454</f>
        <v>11000</v>
      </c>
      <c r="E2451" s="233">
        <f>E2452+E2454</f>
        <v>1409600</v>
      </c>
      <c r="F2451" s="217">
        <f>D2451/C2451*100</f>
        <v>61.111111111111114</v>
      </c>
      <c r="G2451" s="218"/>
      <c r="H2451" s="218"/>
    </row>
    <row r="2452" spans="1:8" s="234" customFormat="1" x14ac:dyDescent="0.2">
      <c r="A2452" s="224">
        <v>631000</v>
      </c>
      <c r="B2452" s="222" t="s">
        <v>278</v>
      </c>
      <c r="C2452" s="233">
        <f>0+C2453</f>
        <v>0</v>
      </c>
      <c r="D2452" s="233">
        <f>0+D2453</f>
        <v>0</v>
      </c>
      <c r="E2452" s="233">
        <f>0+E2453</f>
        <v>1409600</v>
      </c>
      <c r="F2452" s="217">
        <v>0</v>
      </c>
      <c r="G2452" s="218"/>
      <c r="H2452" s="218"/>
    </row>
    <row r="2453" spans="1:8" s="178" customFormat="1" x14ac:dyDescent="0.2">
      <c r="A2453" s="239">
        <v>631200</v>
      </c>
      <c r="B2453" s="210" t="s">
        <v>280</v>
      </c>
      <c r="C2453" s="231">
        <v>0</v>
      </c>
      <c r="D2453" s="220">
        <v>0</v>
      </c>
      <c r="E2453" s="231">
        <v>1409600</v>
      </c>
      <c r="F2453" s="217">
        <v>0</v>
      </c>
      <c r="G2453" s="218"/>
      <c r="H2453" s="218"/>
    </row>
    <row r="2454" spans="1:8" s="234" customFormat="1" x14ac:dyDescent="0.2">
      <c r="A2454" s="224">
        <v>638000</v>
      </c>
      <c r="B2454" s="222" t="s">
        <v>284</v>
      </c>
      <c r="C2454" s="233">
        <f>C2455</f>
        <v>18000</v>
      </c>
      <c r="D2454" s="233">
        <f t="shared" ref="D2454" si="623">D2455</f>
        <v>11000</v>
      </c>
      <c r="E2454" s="233">
        <f t="shared" ref="E2454" si="624">E2455</f>
        <v>0</v>
      </c>
      <c r="F2454" s="217">
        <f>D2454/C2454*100</f>
        <v>61.111111111111114</v>
      </c>
      <c r="G2454" s="218"/>
      <c r="H2454" s="218"/>
    </row>
    <row r="2455" spans="1:8" s="178" customFormat="1" x14ac:dyDescent="0.2">
      <c r="A2455" s="209">
        <v>638100</v>
      </c>
      <c r="B2455" s="210" t="s">
        <v>285</v>
      </c>
      <c r="C2455" s="231">
        <v>18000</v>
      </c>
      <c r="D2455" s="220">
        <v>11000</v>
      </c>
      <c r="E2455" s="220">
        <v>0</v>
      </c>
      <c r="F2455" s="221">
        <f>D2455/C2455*100</f>
        <v>61.111111111111114</v>
      </c>
      <c r="G2455" s="218"/>
      <c r="H2455" s="218"/>
    </row>
    <row r="2456" spans="1:8" s="178" customFormat="1" x14ac:dyDescent="0.2">
      <c r="A2456" s="241"/>
      <c r="B2456" s="227" t="s">
        <v>294</v>
      </c>
      <c r="C2456" s="238">
        <f>C2431+C2447+C2451</f>
        <v>1339700</v>
      </c>
      <c r="D2456" s="238">
        <f>D2431+D2447+D2451</f>
        <v>1408500.0000000009</v>
      </c>
      <c r="E2456" s="238">
        <f>E2431+E2447+E2451</f>
        <v>1409600</v>
      </c>
      <c r="F2456" s="229">
        <f>D2456/C2456*100</f>
        <v>105.13547809211023</v>
      </c>
      <c r="G2456" s="218"/>
      <c r="H2456" s="218"/>
    </row>
    <row r="2457" spans="1:8" s="178" customFormat="1" x14ac:dyDescent="0.2">
      <c r="A2457" s="242"/>
      <c r="B2457" s="202"/>
      <c r="C2457" s="212"/>
      <c r="D2457" s="212"/>
      <c r="E2457" s="212"/>
      <c r="F2457" s="213"/>
      <c r="G2457" s="218"/>
      <c r="H2457" s="218"/>
    </row>
    <row r="2458" spans="1:8" s="178" customFormat="1" x14ac:dyDescent="0.2">
      <c r="A2458" s="205"/>
      <c r="B2458" s="202"/>
      <c r="C2458" s="231"/>
      <c r="D2458" s="231"/>
      <c r="E2458" s="231"/>
      <c r="F2458" s="232"/>
      <c r="G2458" s="218"/>
      <c r="H2458" s="218"/>
    </row>
    <row r="2459" spans="1:8" s="178" customFormat="1" x14ac:dyDescent="0.2">
      <c r="A2459" s="209" t="s">
        <v>430</v>
      </c>
      <c r="B2459" s="222"/>
      <c r="C2459" s="231"/>
      <c r="D2459" s="231"/>
      <c r="E2459" s="231"/>
      <c r="F2459" s="232"/>
      <c r="G2459" s="218"/>
      <c r="H2459" s="218"/>
    </row>
    <row r="2460" spans="1:8" s="178" customFormat="1" x14ac:dyDescent="0.2">
      <c r="A2460" s="209" t="s">
        <v>377</v>
      </c>
      <c r="B2460" s="222"/>
      <c r="C2460" s="231"/>
      <c r="D2460" s="231"/>
      <c r="E2460" s="231"/>
      <c r="F2460" s="232"/>
      <c r="G2460" s="218"/>
      <c r="H2460" s="218"/>
    </row>
    <row r="2461" spans="1:8" s="178" customFormat="1" x14ac:dyDescent="0.2">
      <c r="A2461" s="209" t="s">
        <v>431</v>
      </c>
      <c r="B2461" s="222"/>
      <c r="C2461" s="231"/>
      <c r="D2461" s="231"/>
      <c r="E2461" s="231"/>
      <c r="F2461" s="232"/>
      <c r="G2461" s="218"/>
      <c r="H2461" s="218"/>
    </row>
    <row r="2462" spans="1:8" s="178" customFormat="1" x14ac:dyDescent="0.2">
      <c r="A2462" s="209" t="s">
        <v>293</v>
      </c>
      <c r="B2462" s="222"/>
      <c r="C2462" s="231"/>
      <c r="D2462" s="231"/>
      <c r="E2462" s="231"/>
      <c r="F2462" s="232"/>
      <c r="G2462" s="218"/>
      <c r="H2462" s="218"/>
    </row>
    <row r="2463" spans="1:8" s="178" customFormat="1" x14ac:dyDescent="0.2">
      <c r="A2463" s="209"/>
      <c r="B2463" s="211"/>
      <c r="C2463" s="212"/>
      <c r="D2463" s="212"/>
      <c r="E2463" s="212"/>
      <c r="F2463" s="213"/>
      <c r="G2463" s="218"/>
      <c r="H2463" s="218"/>
    </row>
    <row r="2464" spans="1:8" s="178" customFormat="1" x14ac:dyDescent="0.2">
      <c r="A2464" s="224">
        <v>410000</v>
      </c>
      <c r="B2464" s="215" t="s">
        <v>44</v>
      </c>
      <c r="C2464" s="233">
        <f>C2465+C2470</f>
        <v>2313900</v>
      </c>
      <c r="D2464" s="233">
        <f t="shared" ref="D2464" si="625">D2465+D2470</f>
        <v>2290200</v>
      </c>
      <c r="E2464" s="233">
        <f>E2465+E2470</f>
        <v>0</v>
      </c>
      <c r="F2464" s="217">
        <f>D2464/C2464*100</f>
        <v>98.975755218462339</v>
      </c>
      <c r="G2464" s="218"/>
      <c r="H2464" s="218"/>
    </row>
    <row r="2465" spans="1:8" s="178" customFormat="1" x14ac:dyDescent="0.2">
      <c r="A2465" s="224">
        <v>411000</v>
      </c>
      <c r="B2465" s="215" t="s">
        <v>45</v>
      </c>
      <c r="C2465" s="233">
        <f>SUM(C2466:C2469)</f>
        <v>1933700</v>
      </c>
      <c r="D2465" s="233">
        <f t="shared" ref="D2465" si="626">SUM(D2466:D2469)</f>
        <v>1910000</v>
      </c>
      <c r="E2465" s="233">
        <f>SUM(E2466:E2469)</f>
        <v>0</v>
      </c>
      <c r="F2465" s="217">
        <f>D2465/C2465*100</f>
        <v>98.774370378031747</v>
      </c>
      <c r="G2465" s="218"/>
      <c r="H2465" s="218"/>
    </row>
    <row r="2466" spans="1:8" s="178" customFormat="1" x14ac:dyDescent="0.2">
      <c r="A2466" s="209">
        <v>411100</v>
      </c>
      <c r="B2466" s="210" t="s">
        <v>46</v>
      </c>
      <c r="C2466" s="231">
        <f>1710000+86500+3200</f>
        <v>1799700</v>
      </c>
      <c r="D2466" s="220">
        <v>1740000</v>
      </c>
      <c r="E2466" s="220">
        <v>0</v>
      </c>
      <c r="F2466" s="221">
        <f>D2466/C2466*100</f>
        <v>96.682780463410566</v>
      </c>
      <c r="G2466" s="218"/>
      <c r="H2466" s="218"/>
    </row>
    <row r="2467" spans="1:8" s="178" customFormat="1" ht="46.5" x14ac:dyDescent="0.2">
      <c r="A2467" s="209">
        <v>411200</v>
      </c>
      <c r="B2467" s="210" t="s">
        <v>47</v>
      </c>
      <c r="C2467" s="231">
        <v>80000</v>
      </c>
      <c r="D2467" s="220">
        <v>100000</v>
      </c>
      <c r="E2467" s="220">
        <v>0</v>
      </c>
      <c r="F2467" s="221">
        <f>D2467/C2467*100</f>
        <v>125</v>
      </c>
      <c r="G2467" s="218"/>
      <c r="H2467" s="218"/>
    </row>
    <row r="2468" spans="1:8" s="178" customFormat="1" ht="46.5" x14ac:dyDescent="0.2">
      <c r="A2468" s="209">
        <v>411300</v>
      </c>
      <c r="B2468" s="210" t="s">
        <v>48</v>
      </c>
      <c r="C2468" s="231">
        <v>9000</v>
      </c>
      <c r="D2468" s="220">
        <v>35000</v>
      </c>
      <c r="E2468" s="220">
        <v>0</v>
      </c>
      <c r="F2468" s="221"/>
      <c r="G2468" s="218"/>
      <c r="H2468" s="218"/>
    </row>
    <row r="2469" spans="1:8" s="178" customFormat="1" x14ac:dyDescent="0.2">
      <c r="A2469" s="209">
        <v>411400</v>
      </c>
      <c r="B2469" s="210" t="s">
        <v>49</v>
      </c>
      <c r="C2469" s="231">
        <v>45000</v>
      </c>
      <c r="D2469" s="220">
        <v>35000</v>
      </c>
      <c r="E2469" s="220">
        <v>0</v>
      </c>
      <c r="F2469" s="221">
        <f t="shared" ref="F2469:F2482" si="627">D2469/C2469*100</f>
        <v>77.777777777777786</v>
      </c>
      <c r="G2469" s="218"/>
      <c r="H2469" s="218"/>
    </row>
    <row r="2470" spans="1:8" s="178" customFormat="1" x14ac:dyDescent="0.2">
      <c r="A2470" s="224">
        <v>412000</v>
      </c>
      <c r="B2470" s="222" t="s">
        <v>50</v>
      </c>
      <c r="C2470" s="233">
        <f>SUM(C2471:C2479)</f>
        <v>380200</v>
      </c>
      <c r="D2470" s="233">
        <f>SUM(D2471:D2479)</f>
        <v>380200</v>
      </c>
      <c r="E2470" s="233">
        <f>SUM(E2471:E2479)</f>
        <v>0</v>
      </c>
      <c r="F2470" s="217">
        <f t="shared" si="627"/>
        <v>100</v>
      </c>
      <c r="G2470" s="218"/>
      <c r="H2470" s="218"/>
    </row>
    <row r="2471" spans="1:8" s="178" customFormat="1" ht="46.5" x14ac:dyDescent="0.2">
      <c r="A2471" s="209">
        <v>412200</v>
      </c>
      <c r="B2471" s="210" t="s">
        <v>52</v>
      </c>
      <c r="C2471" s="231">
        <v>185000</v>
      </c>
      <c r="D2471" s="220">
        <v>185000</v>
      </c>
      <c r="E2471" s="220">
        <v>0</v>
      </c>
      <c r="F2471" s="221">
        <f t="shared" si="627"/>
        <v>100</v>
      </c>
      <c r="G2471" s="218"/>
      <c r="H2471" s="218"/>
    </row>
    <row r="2472" spans="1:8" s="178" customFormat="1" x14ac:dyDescent="0.2">
      <c r="A2472" s="209">
        <v>412300</v>
      </c>
      <c r="B2472" s="210" t="s">
        <v>53</v>
      </c>
      <c r="C2472" s="231">
        <v>60000</v>
      </c>
      <c r="D2472" s="220">
        <v>60000</v>
      </c>
      <c r="E2472" s="220">
        <v>0</v>
      </c>
      <c r="F2472" s="221">
        <f t="shared" si="627"/>
        <v>100</v>
      </c>
      <c r="G2472" s="218"/>
      <c r="H2472" s="218"/>
    </row>
    <row r="2473" spans="1:8" s="178" customFormat="1" x14ac:dyDescent="0.2">
      <c r="A2473" s="209">
        <v>412500</v>
      </c>
      <c r="B2473" s="210" t="s">
        <v>57</v>
      </c>
      <c r="C2473" s="231">
        <v>8000</v>
      </c>
      <c r="D2473" s="220">
        <v>8000</v>
      </c>
      <c r="E2473" s="220">
        <v>0</v>
      </c>
      <c r="F2473" s="221">
        <f t="shared" si="627"/>
        <v>100</v>
      </c>
      <c r="G2473" s="218"/>
      <c r="H2473" s="218"/>
    </row>
    <row r="2474" spans="1:8" s="178" customFormat="1" x14ac:dyDescent="0.2">
      <c r="A2474" s="209">
        <v>412600</v>
      </c>
      <c r="B2474" s="210" t="s">
        <v>58</v>
      </c>
      <c r="C2474" s="231">
        <v>24000</v>
      </c>
      <c r="D2474" s="220">
        <v>24000</v>
      </c>
      <c r="E2474" s="220">
        <v>0</v>
      </c>
      <c r="F2474" s="221">
        <f t="shared" si="627"/>
        <v>100</v>
      </c>
      <c r="G2474" s="218"/>
      <c r="H2474" s="218"/>
    </row>
    <row r="2475" spans="1:8" s="178" customFormat="1" x14ac:dyDescent="0.2">
      <c r="A2475" s="209">
        <v>412700</v>
      </c>
      <c r="B2475" s="210" t="s">
        <v>60</v>
      </c>
      <c r="C2475" s="231">
        <v>94200</v>
      </c>
      <c r="D2475" s="220">
        <v>94200</v>
      </c>
      <c r="E2475" s="220">
        <v>0</v>
      </c>
      <c r="F2475" s="221">
        <f t="shared" si="627"/>
        <v>100</v>
      </c>
      <c r="G2475" s="218"/>
      <c r="H2475" s="218"/>
    </row>
    <row r="2476" spans="1:8" s="178" customFormat="1" x14ac:dyDescent="0.2">
      <c r="A2476" s="209">
        <v>412900</v>
      </c>
      <c r="B2476" s="223" t="s">
        <v>75</v>
      </c>
      <c r="C2476" s="231">
        <v>2000</v>
      </c>
      <c r="D2476" s="220">
        <v>2000</v>
      </c>
      <c r="E2476" s="220">
        <v>0</v>
      </c>
      <c r="F2476" s="221">
        <f t="shared" si="627"/>
        <v>100</v>
      </c>
      <c r="G2476" s="218"/>
      <c r="H2476" s="218"/>
    </row>
    <row r="2477" spans="1:8" s="178" customFormat="1" ht="46.5" x14ac:dyDescent="0.2">
      <c r="A2477" s="209">
        <v>412900</v>
      </c>
      <c r="B2477" s="223" t="s">
        <v>77</v>
      </c>
      <c r="C2477" s="231">
        <v>1000</v>
      </c>
      <c r="D2477" s="220">
        <v>1000</v>
      </c>
      <c r="E2477" s="220">
        <v>0</v>
      </c>
      <c r="F2477" s="221">
        <f t="shared" si="627"/>
        <v>100</v>
      </c>
      <c r="G2477" s="218"/>
      <c r="H2477" s="218"/>
    </row>
    <row r="2478" spans="1:8" s="178" customFormat="1" x14ac:dyDescent="0.2">
      <c r="A2478" s="209">
        <v>412900</v>
      </c>
      <c r="B2478" s="223" t="s">
        <v>78</v>
      </c>
      <c r="C2478" s="231">
        <v>3000</v>
      </c>
      <c r="D2478" s="220">
        <v>3000</v>
      </c>
      <c r="E2478" s="220">
        <v>0</v>
      </c>
      <c r="F2478" s="221">
        <f t="shared" si="627"/>
        <v>100</v>
      </c>
      <c r="G2478" s="218"/>
      <c r="H2478" s="218"/>
    </row>
    <row r="2479" spans="1:8" s="178" customFormat="1" x14ac:dyDescent="0.2">
      <c r="A2479" s="209">
        <v>412900</v>
      </c>
      <c r="B2479" s="210" t="s">
        <v>80</v>
      </c>
      <c r="C2479" s="231">
        <v>3000</v>
      </c>
      <c r="D2479" s="220">
        <v>3000</v>
      </c>
      <c r="E2479" s="220">
        <v>0</v>
      </c>
      <c r="F2479" s="221">
        <f t="shared" si="627"/>
        <v>100</v>
      </c>
      <c r="G2479" s="218"/>
      <c r="H2479" s="218"/>
    </row>
    <row r="2480" spans="1:8" s="234" customFormat="1" x14ac:dyDescent="0.2">
      <c r="A2480" s="224">
        <v>510000</v>
      </c>
      <c r="B2480" s="222" t="s">
        <v>245</v>
      </c>
      <c r="C2480" s="233">
        <f>C2481</f>
        <v>10000</v>
      </c>
      <c r="D2480" s="233">
        <f t="shared" ref="D2480" si="628">D2481</f>
        <v>10000</v>
      </c>
      <c r="E2480" s="233">
        <f t="shared" ref="E2480" si="629">E2481</f>
        <v>0</v>
      </c>
      <c r="F2480" s="217">
        <f t="shared" si="627"/>
        <v>100</v>
      </c>
      <c r="G2480" s="218"/>
      <c r="H2480" s="218"/>
    </row>
    <row r="2481" spans="1:8" s="234" customFormat="1" x14ac:dyDescent="0.2">
      <c r="A2481" s="224">
        <v>511000</v>
      </c>
      <c r="B2481" s="222" t="s">
        <v>246</v>
      </c>
      <c r="C2481" s="233">
        <f>SUM(C2482:C2482)</f>
        <v>10000</v>
      </c>
      <c r="D2481" s="233">
        <f>SUM(D2482:D2482)</f>
        <v>10000</v>
      </c>
      <c r="E2481" s="233">
        <f>SUM(E2482:E2482)</f>
        <v>0</v>
      </c>
      <c r="F2481" s="217">
        <f t="shared" si="627"/>
        <v>100</v>
      </c>
      <c r="G2481" s="218"/>
      <c r="H2481" s="218"/>
    </row>
    <row r="2482" spans="1:8" s="178" customFormat="1" x14ac:dyDescent="0.2">
      <c r="A2482" s="209">
        <v>511300</v>
      </c>
      <c r="B2482" s="210" t="s">
        <v>249</v>
      </c>
      <c r="C2482" s="231">
        <v>10000</v>
      </c>
      <c r="D2482" s="220">
        <v>10000</v>
      </c>
      <c r="E2482" s="220">
        <v>0</v>
      </c>
      <c r="F2482" s="221">
        <f t="shared" si="627"/>
        <v>100</v>
      </c>
      <c r="G2482" s="218"/>
      <c r="H2482" s="218"/>
    </row>
    <row r="2483" spans="1:8" s="234" customFormat="1" x14ac:dyDescent="0.2">
      <c r="A2483" s="224">
        <v>630000</v>
      </c>
      <c r="B2483" s="222" t="s">
        <v>277</v>
      </c>
      <c r="C2483" s="233">
        <f>C2484+C2486</f>
        <v>0</v>
      </c>
      <c r="D2483" s="233">
        <f>D2484+D2486</f>
        <v>25000</v>
      </c>
      <c r="E2483" s="233">
        <f>E2484+E2486</f>
        <v>2500000</v>
      </c>
      <c r="F2483" s="217">
        <v>0</v>
      </c>
      <c r="G2483" s="218"/>
      <c r="H2483" s="218"/>
    </row>
    <row r="2484" spans="1:8" s="234" customFormat="1" x14ac:dyDescent="0.2">
      <c r="A2484" s="224">
        <v>631000</v>
      </c>
      <c r="B2484" s="222" t="s">
        <v>278</v>
      </c>
      <c r="C2484" s="233">
        <f>0</f>
        <v>0</v>
      </c>
      <c r="D2484" s="233">
        <f>0</f>
        <v>0</v>
      </c>
      <c r="E2484" s="233">
        <f>0+E2485</f>
        <v>2500000</v>
      </c>
      <c r="F2484" s="217">
        <v>0</v>
      </c>
      <c r="G2484" s="218"/>
      <c r="H2484" s="218"/>
    </row>
    <row r="2485" spans="1:8" s="178" customFormat="1" x14ac:dyDescent="0.2">
      <c r="A2485" s="239">
        <v>631200</v>
      </c>
      <c r="B2485" s="210" t="s">
        <v>280</v>
      </c>
      <c r="C2485" s="231">
        <v>0</v>
      </c>
      <c r="D2485" s="220">
        <v>0</v>
      </c>
      <c r="E2485" s="231">
        <v>2500000</v>
      </c>
      <c r="F2485" s="217">
        <v>0</v>
      </c>
      <c r="G2485" s="218"/>
      <c r="H2485" s="218"/>
    </row>
    <row r="2486" spans="1:8" s="234" customFormat="1" x14ac:dyDescent="0.2">
      <c r="A2486" s="224">
        <v>638000</v>
      </c>
      <c r="B2486" s="222" t="s">
        <v>284</v>
      </c>
      <c r="C2486" s="233">
        <f>C2487</f>
        <v>0</v>
      </c>
      <c r="D2486" s="233">
        <f t="shared" ref="D2486" si="630">D2487</f>
        <v>25000</v>
      </c>
      <c r="E2486" s="233">
        <f t="shared" ref="E2486" si="631">E2487</f>
        <v>0</v>
      </c>
      <c r="F2486" s="217">
        <v>0</v>
      </c>
      <c r="G2486" s="218"/>
      <c r="H2486" s="218"/>
    </row>
    <row r="2487" spans="1:8" s="178" customFormat="1" x14ac:dyDescent="0.2">
      <c r="A2487" s="209">
        <v>638100</v>
      </c>
      <c r="B2487" s="210" t="s">
        <v>285</v>
      </c>
      <c r="C2487" s="231">
        <v>0</v>
      </c>
      <c r="D2487" s="220">
        <v>25000</v>
      </c>
      <c r="E2487" s="220">
        <v>0</v>
      </c>
      <c r="F2487" s="217">
        <v>0</v>
      </c>
      <c r="G2487" s="218"/>
      <c r="H2487" s="218"/>
    </row>
    <row r="2488" spans="1:8" s="178" customFormat="1" x14ac:dyDescent="0.2">
      <c r="A2488" s="241"/>
      <c r="B2488" s="227" t="s">
        <v>294</v>
      </c>
      <c r="C2488" s="238">
        <f>C2464+C2480+C2483</f>
        <v>2323900</v>
      </c>
      <c r="D2488" s="238">
        <f>D2464+D2480+D2483</f>
        <v>2325200</v>
      </c>
      <c r="E2488" s="238">
        <f>E2464+E2480+E2483</f>
        <v>2500000</v>
      </c>
      <c r="F2488" s="229">
        <f>D2488/C2488*100</f>
        <v>100.05594044494168</v>
      </c>
      <c r="G2488" s="218"/>
      <c r="H2488" s="218"/>
    </row>
    <row r="2489" spans="1:8" s="178" customFormat="1" x14ac:dyDescent="0.2">
      <c r="A2489" s="242"/>
      <c r="B2489" s="202"/>
      <c r="C2489" s="212"/>
      <c r="D2489" s="212"/>
      <c r="E2489" s="212"/>
      <c r="F2489" s="213"/>
      <c r="G2489" s="218"/>
      <c r="H2489" s="218"/>
    </row>
    <row r="2490" spans="1:8" s="178" customFormat="1" x14ac:dyDescent="0.2">
      <c r="A2490" s="205"/>
      <c r="B2490" s="202"/>
      <c r="C2490" s="231"/>
      <c r="D2490" s="231"/>
      <c r="E2490" s="231"/>
      <c r="F2490" s="232"/>
      <c r="G2490" s="218"/>
      <c r="H2490" s="218"/>
    </row>
    <row r="2491" spans="1:8" s="178" customFormat="1" x14ac:dyDescent="0.2">
      <c r="A2491" s="209" t="s">
        <v>432</v>
      </c>
      <c r="B2491" s="222"/>
      <c r="C2491" s="231"/>
      <c r="D2491" s="231"/>
      <c r="E2491" s="231"/>
      <c r="F2491" s="232"/>
      <c r="G2491" s="218"/>
      <c r="H2491" s="218"/>
    </row>
    <row r="2492" spans="1:8" s="178" customFormat="1" x14ac:dyDescent="0.2">
      <c r="A2492" s="209" t="s">
        <v>377</v>
      </c>
      <c r="B2492" s="222"/>
      <c r="C2492" s="231"/>
      <c r="D2492" s="231"/>
      <c r="E2492" s="231"/>
      <c r="F2492" s="232"/>
      <c r="G2492" s="218"/>
      <c r="H2492" s="218"/>
    </row>
    <row r="2493" spans="1:8" s="178" customFormat="1" x14ac:dyDescent="0.2">
      <c r="A2493" s="209" t="s">
        <v>433</v>
      </c>
      <c r="B2493" s="222"/>
      <c r="C2493" s="231"/>
      <c r="D2493" s="231"/>
      <c r="E2493" s="231"/>
      <c r="F2493" s="232"/>
      <c r="G2493" s="218"/>
      <c r="H2493" s="218"/>
    </row>
    <row r="2494" spans="1:8" s="178" customFormat="1" x14ac:dyDescent="0.2">
      <c r="A2494" s="209" t="s">
        <v>293</v>
      </c>
      <c r="B2494" s="222"/>
      <c r="C2494" s="231"/>
      <c r="D2494" s="231"/>
      <c r="E2494" s="231"/>
      <c r="F2494" s="232"/>
      <c r="G2494" s="218"/>
      <c r="H2494" s="218"/>
    </row>
    <row r="2495" spans="1:8" s="178" customFormat="1" x14ac:dyDescent="0.2">
      <c r="A2495" s="209"/>
      <c r="B2495" s="211"/>
      <c r="C2495" s="212"/>
      <c r="D2495" s="212"/>
      <c r="E2495" s="212"/>
      <c r="F2495" s="213"/>
      <c r="G2495" s="218"/>
      <c r="H2495" s="218"/>
    </row>
    <row r="2496" spans="1:8" s="178" customFormat="1" x14ac:dyDescent="0.2">
      <c r="A2496" s="224">
        <v>410000</v>
      </c>
      <c r="B2496" s="215" t="s">
        <v>44</v>
      </c>
      <c r="C2496" s="233">
        <f>C2497+C2502</f>
        <v>2843700</v>
      </c>
      <c r="D2496" s="233">
        <f t="shared" ref="D2496" si="632">D2497+D2502</f>
        <v>2826800</v>
      </c>
      <c r="E2496" s="233">
        <f>E2497+E2502</f>
        <v>0</v>
      </c>
      <c r="F2496" s="217">
        <f t="shared" ref="F2496:F2507" si="633">D2496/C2496*100</f>
        <v>99.40570383655097</v>
      </c>
      <c r="G2496" s="218"/>
      <c r="H2496" s="218"/>
    </row>
    <row r="2497" spans="1:8" s="178" customFormat="1" x14ac:dyDescent="0.2">
      <c r="A2497" s="224">
        <v>411000</v>
      </c>
      <c r="B2497" s="215" t="s">
        <v>45</v>
      </c>
      <c r="C2497" s="233">
        <f>SUM(C2498:C2501)</f>
        <v>2420700</v>
      </c>
      <c r="D2497" s="233">
        <f t="shared" ref="D2497" si="634">SUM(D2498:D2501)</f>
        <v>2404800</v>
      </c>
      <c r="E2497" s="233">
        <f>SUM(E2498:E2501)</f>
        <v>0</v>
      </c>
      <c r="F2497" s="217">
        <f t="shared" si="633"/>
        <v>99.343165200148718</v>
      </c>
      <c r="G2497" s="218"/>
      <c r="H2497" s="218"/>
    </row>
    <row r="2498" spans="1:8" s="178" customFormat="1" x14ac:dyDescent="0.2">
      <c r="A2498" s="209">
        <v>411100</v>
      </c>
      <c r="B2498" s="210" t="s">
        <v>46</v>
      </c>
      <c r="C2498" s="231">
        <f>2130000+118500+2200</f>
        <v>2250700</v>
      </c>
      <c r="D2498" s="220">
        <v>2194800</v>
      </c>
      <c r="E2498" s="220">
        <v>0</v>
      </c>
      <c r="F2498" s="221">
        <f t="shared" si="633"/>
        <v>97.516328253432263</v>
      </c>
      <c r="G2498" s="218"/>
      <c r="H2498" s="218"/>
    </row>
    <row r="2499" spans="1:8" s="178" customFormat="1" ht="46.5" x14ac:dyDescent="0.2">
      <c r="A2499" s="209">
        <v>411200</v>
      </c>
      <c r="B2499" s="210" t="s">
        <v>47</v>
      </c>
      <c r="C2499" s="231">
        <v>130000</v>
      </c>
      <c r="D2499" s="220">
        <v>130000</v>
      </c>
      <c r="E2499" s="220">
        <v>0</v>
      </c>
      <c r="F2499" s="221">
        <f t="shared" si="633"/>
        <v>100</v>
      </c>
      <c r="G2499" s="218"/>
      <c r="H2499" s="218"/>
    </row>
    <row r="2500" spans="1:8" s="178" customFormat="1" ht="46.5" x14ac:dyDescent="0.2">
      <c r="A2500" s="209">
        <v>411300</v>
      </c>
      <c r="B2500" s="210" t="s">
        <v>48</v>
      </c>
      <c r="C2500" s="231">
        <v>20000</v>
      </c>
      <c r="D2500" s="220">
        <v>59999.999999999993</v>
      </c>
      <c r="E2500" s="220">
        <v>0</v>
      </c>
      <c r="F2500" s="221">
        <f t="shared" si="633"/>
        <v>299.99999999999994</v>
      </c>
      <c r="G2500" s="218"/>
      <c r="H2500" s="218"/>
    </row>
    <row r="2501" spans="1:8" s="178" customFormat="1" x14ac:dyDescent="0.2">
      <c r="A2501" s="209">
        <v>411400</v>
      </c>
      <c r="B2501" s="210" t="s">
        <v>49</v>
      </c>
      <c r="C2501" s="231">
        <v>20000</v>
      </c>
      <c r="D2501" s="220">
        <v>19999.999999999967</v>
      </c>
      <c r="E2501" s="220">
        <v>0</v>
      </c>
      <c r="F2501" s="221">
        <f t="shared" si="633"/>
        <v>99.999999999999829</v>
      </c>
      <c r="G2501" s="218"/>
      <c r="H2501" s="218"/>
    </row>
    <row r="2502" spans="1:8" s="178" customFormat="1" x14ac:dyDescent="0.2">
      <c r="A2502" s="224">
        <v>412000</v>
      </c>
      <c r="B2502" s="222" t="s">
        <v>50</v>
      </c>
      <c r="C2502" s="233">
        <f>SUM(C2503:C2512)</f>
        <v>423000</v>
      </c>
      <c r="D2502" s="233">
        <f>SUM(D2503:D2512)</f>
        <v>422000</v>
      </c>
      <c r="E2502" s="233">
        <f>SUM(E2503:E2512)</f>
        <v>0</v>
      </c>
      <c r="F2502" s="217">
        <f t="shared" si="633"/>
        <v>99.763593380614651</v>
      </c>
      <c r="G2502" s="218"/>
      <c r="H2502" s="218"/>
    </row>
    <row r="2503" spans="1:8" s="178" customFormat="1" ht="46.5" x14ac:dyDescent="0.2">
      <c r="A2503" s="209">
        <v>412200</v>
      </c>
      <c r="B2503" s="210" t="s">
        <v>52</v>
      </c>
      <c r="C2503" s="231">
        <v>260000</v>
      </c>
      <c r="D2503" s="220">
        <v>249999.99999999997</v>
      </c>
      <c r="E2503" s="220">
        <v>0</v>
      </c>
      <c r="F2503" s="221">
        <f t="shared" si="633"/>
        <v>96.153846153846146</v>
      </c>
      <c r="G2503" s="218"/>
      <c r="H2503" s="218"/>
    </row>
    <row r="2504" spans="1:8" s="178" customFormat="1" x14ac:dyDescent="0.2">
      <c r="A2504" s="209">
        <v>412300</v>
      </c>
      <c r="B2504" s="210" t="s">
        <v>53</v>
      </c>
      <c r="C2504" s="231">
        <v>51000</v>
      </c>
      <c r="D2504" s="220">
        <v>51000</v>
      </c>
      <c r="E2504" s="220">
        <v>0</v>
      </c>
      <c r="F2504" s="221">
        <f t="shared" si="633"/>
        <v>100</v>
      </c>
      <c r="G2504" s="218"/>
      <c r="H2504" s="218"/>
    </row>
    <row r="2505" spans="1:8" s="178" customFormat="1" x14ac:dyDescent="0.2">
      <c r="A2505" s="209">
        <v>412500</v>
      </c>
      <c r="B2505" s="210" t="s">
        <v>57</v>
      </c>
      <c r="C2505" s="231">
        <v>10000</v>
      </c>
      <c r="D2505" s="220">
        <v>10000</v>
      </c>
      <c r="E2505" s="220">
        <v>0</v>
      </c>
      <c r="F2505" s="221">
        <f t="shared" si="633"/>
        <v>100</v>
      </c>
      <c r="G2505" s="218"/>
      <c r="H2505" s="218"/>
    </row>
    <row r="2506" spans="1:8" s="178" customFormat="1" x14ac:dyDescent="0.2">
      <c r="A2506" s="209">
        <v>412600</v>
      </c>
      <c r="B2506" s="210" t="s">
        <v>58</v>
      </c>
      <c r="C2506" s="231">
        <v>5000</v>
      </c>
      <c r="D2506" s="220">
        <v>5000</v>
      </c>
      <c r="E2506" s="220">
        <v>0</v>
      </c>
      <c r="F2506" s="221">
        <f t="shared" si="633"/>
        <v>100</v>
      </c>
      <c r="G2506" s="218"/>
      <c r="H2506" s="218"/>
    </row>
    <row r="2507" spans="1:8" s="178" customFormat="1" x14ac:dyDescent="0.2">
      <c r="A2507" s="209">
        <v>412700</v>
      </c>
      <c r="B2507" s="210" t="s">
        <v>60</v>
      </c>
      <c r="C2507" s="231">
        <v>80000</v>
      </c>
      <c r="D2507" s="220">
        <v>88000</v>
      </c>
      <c r="E2507" s="220">
        <v>0</v>
      </c>
      <c r="F2507" s="221">
        <f t="shared" si="633"/>
        <v>110.00000000000001</v>
      </c>
      <c r="G2507" s="218"/>
      <c r="H2507" s="218"/>
    </row>
    <row r="2508" spans="1:8" s="178" customFormat="1" x14ac:dyDescent="0.2">
      <c r="A2508" s="209">
        <v>412900</v>
      </c>
      <c r="B2508" s="210" t="s">
        <v>74</v>
      </c>
      <c r="C2508" s="231">
        <v>0</v>
      </c>
      <c r="D2508" s="220">
        <v>2000</v>
      </c>
      <c r="E2508" s="220">
        <v>0</v>
      </c>
      <c r="F2508" s="217">
        <v>0</v>
      </c>
      <c r="G2508" s="218"/>
      <c r="H2508" s="218"/>
    </row>
    <row r="2509" spans="1:8" s="178" customFormat="1" x14ac:dyDescent="0.2">
      <c r="A2509" s="209">
        <v>412900</v>
      </c>
      <c r="B2509" s="223" t="s">
        <v>75</v>
      </c>
      <c r="C2509" s="231">
        <v>8000</v>
      </c>
      <c r="D2509" s="220">
        <v>5000</v>
      </c>
      <c r="E2509" s="220">
        <v>0</v>
      </c>
      <c r="F2509" s="221">
        <f>D2509/C2509*100</f>
        <v>62.5</v>
      </c>
      <c r="G2509" s="218"/>
      <c r="H2509" s="218"/>
    </row>
    <row r="2510" spans="1:8" s="178" customFormat="1" x14ac:dyDescent="0.2">
      <c r="A2510" s="209">
        <v>412900</v>
      </c>
      <c r="B2510" s="223" t="s">
        <v>76</v>
      </c>
      <c r="C2510" s="231">
        <v>0</v>
      </c>
      <c r="D2510" s="220">
        <v>1000</v>
      </c>
      <c r="E2510" s="220">
        <v>0</v>
      </c>
      <c r="F2510" s="217">
        <v>0</v>
      </c>
      <c r="G2510" s="218"/>
      <c r="H2510" s="218"/>
    </row>
    <row r="2511" spans="1:8" s="178" customFormat="1" ht="46.5" x14ac:dyDescent="0.2">
      <c r="A2511" s="209">
        <v>412900</v>
      </c>
      <c r="B2511" s="223" t="s">
        <v>77</v>
      </c>
      <c r="C2511" s="231">
        <v>4000</v>
      </c>
      <c r="D2511" s="220">
        <v>6000</v>
      </c>
      <c r="E2511" s="220">
        <v>0</v>
      </c>
      <c r="F2511" s="221">
        <f>D2511/C2511*100</f>
        <v>150</v>
      </c>
      <c r="G2511" s="218"/>
      <c r="H2511" s="218"/>
    </row>
    <row r="2512" spans="1:8" s="178" customFormat="1" x14ac:dyDescent="0.2">
      <c r="A2512" s="209">
        <v>412900</v>
      </c>
      <c r="B2512" s="210" t="s">
        <v>78</v>
      </c>
      <c r="C2512" s="231">
        <v>5000</v>
      </c>
      <c r="D2512" s="220">
        <v>3999.9999999999991</v>
      </c>
      <c r="E2512" s="220">
        <v>0</v>
      </c>
      <c r="F2512" s="221">
        <f>D2512/C2512*100</f>
        <v>79.999999999999986</v>
      </c>
      <c r="G2512" s="218"/>
      <c r="H2512" s="218"/>
    </row>
    <row r="2513" spans="1:8" s="234" customFormat="1" x14ac:dyDescent="0.2">
      <c r="A2513" s="224">
        <v>510000</v>
      </c>
      <c r="B2513" s="222" t="s">
        <v>245</v>
      </c>
      <c r="C2513" s="233">
        <f>C2514</f>
        <v>30000</v>
      </c>
      <c r="D2513" s="233">
        <f t="shared" ref="D2513:D2514" si="635">D2514</f>
        <v>30000</v>
      </c>
      <c r="E2513" s="233">
        <f t="shared" ref="E2513:E2514" si="636">E2514</f>
        <v>0</v>
      </c>
      <c r="F2513" s="217">
        <f>D2513/C2513*100</f>
        <v>100</v>
      </c>
      <c r="G2513" s="218"/>
      <c r="H2513" s="218"/>
    </row>
    <row r="2514" spans="1:8" s="234" customFormat="1" x14ac:dyDescent="0.2">
      <c r="A2514" s="224">
        <v>511000</v>
      </c>
      <c r="B2514" s="222" t="s">
        <v>246</v>
      </c>
      <c r="C2514" s="233">
        <f>C2515</f>
        <v>30000</v>
      </c>
      <c r="D2514" s="233">
        <f t="shared" si="635"/>
        <v>30000</v>
      </c>
      <c r="E2514" s="233">
        <f t="shared" si="636"/>
        <v>0</v>
      </c>
      <c r="F2514" s="217">
        <f>D2514/C2514*100</f>
        <v>100</v>
      </c>
      <c r="G2514" s="218"/>
      <c r="H2514" s="218"/>
    </row>
    <row r="2515" spans="1:8" s="178" customFormat="1" x14ac:dyDescent="0.2">
      <c r="A2515" s="209">
        <v>511300</v>
      </c>
      <c r="B2515" s="210" t="s">
        <v>249</v>
      </c>
      <c r="C2515" s="231">
        <v>30000</v>
      </c>
      <c r="D2515" s="220">
        <v>30000</v>
      </c>
      <c r="E2515" s="220">
        <v>0</v>
      </c>
      <c r="F2515" s="221">
        <f>D2515/C2515*100</f>
        <v>100</v>
      </c>
      <c r="G2515" s="218"/>
      <c r="H2515" s="218"/>
    </row>
    <row r="2516" spans="1:8" s="234" customFormat="1" x14ac:dyDescent="0.2">
      <c r="A2516" s="224">
        <v>630000</v>
      </c>
      <c r="B2516" s="222" t="s">
        <v>277</v>
      </c>
      <c r="C2516" s="233">
        <f>C2517+C2519</f>
        <v>0</v>
      </c>
      <c r="D2516" s="233">
        <f>D2517+D2519</f>
        <v>20000</v>
      </c>
      <c r="E2516" s="233">
        <f>E2517+E2519</f>
        <v>5000000</v>
      </c>
      <c r="F2516" s="217">
        <v>0</v>
      </c>
      <c r="G2516" s="218"/>
      <c r="H2516" s="218"/>
    </row>
    <row r="2517" spans="1:8" s="234" customFormat="1" x14ac:dyDescent="0.2">
      <c r="A2517" s="224">
        <v>631000</v>
      </c>
      <c r="B2517" s="222" t="s">
        <v>278</v>
      </c>
      <c r="C2517" s="233">
        <f>0+C2518</f>
        <v>0</v>
      </c>
      <c r="D2517" s="233">
        <f>0+D2518</f>
        <v>0</v>
      </c>
      <c r="E2517" s="233">
        <f>0+E2518</f>
        <v>5000000</v>
      </c>
      <c r="F2517" s="217">
        <v>0</v>
      </c>
      <c r="G2517" s="218"/>
      <c r="H2517" s="218"/>
    </row>
    <row r="2518" spans="1:8" s="178" customFormat="1" x14ac:dyDescent="0.2">
      <c r="A2518" s="239">
        <v>631200</v>
      </c>
      <c r="B2518" s="210" t="s">
        <v>280</v>
      </c>
      <c r="C2518" s="231">
        <v>0</v>
      </c>
      <c r="D2518" s="220">
        <v>0</v>
      </c>
      <c r="E2518" s="231">
        <v>5000000</v>
      </c>
      <c r="F2518" s="217">
        <v>0</v>
      </c>
      <c r="G2518" s="218"/>
      <c r="H2518" s="218"/>
    </row>
    <row r="2519" spans="1:8" s="234" customFormat="1" x14ac:dyDescent="0.2">
      <c r="A2519" s="224">
        <v>638000</v>
      </c>
      <c r="B2519" s="222" t="s">
        <v>284</v>
      </c>
      <c r="C2519" s="233">
        <f>C2520</f>
        <v>0</v>
      </c>
      <c r="D2519" s="233">
        <f t="shared" ref="D2519" si="637">D2520</f>
        <v>20000</v>
      </c>
      <c r="E2519" s="233">
        <f t="shared" ref="E2519" si="638">E2520</f>
        <v>0</v>
      </c>
      <c r="F2519" s="217">
        <v>0</v>
      </c>
      <c r="G2519" s="218"/>
      <c r="H2519" s="218"/>
    </row>
    <row r="2520" spans="1:8" s="178" customFormat="1" x14ac:dyDescent="0.2">
      <c r="A2520" s="209">
        <v>638100</v>
      </c>
      <c r="B2520" s="210" t="s">
        <v>285</v>
      </c>
      <c r="C2520" s="231">
        <v>0</v>
      </c>
      <c r="D2520" s="220">
        <v>20000</v>
      </c>
      <c r="E2520" s="220">
        <v>0</v>
      </c>
      <c r="F2520" s="217">
        <v>0</v>
      </c>
      <c r="G2520" s="218"/>
      <c r="H2520" s="218"/>
    </row>
    <row r="2521" spans="1:8" s="178" customFormat="1" x14ac:dyDescent="0.2">
      <c r="A2521" s="241"/>
      <c r="B2521" s="227" t="s">
        <v>294</v>
      </c>
      <c r="C2521" s="238">
        <f>C2496+C2513+C2516</f>
        <v>2873700</v>
      </c>
      <c r="D2521" s="238">
        <f>D2496+D2513+D2516</f>
        <v>2876800</v>
      </c>
      <c r="E2521" s="238">
        <f>E2496+E2513+E2516</f>
        <v>5000000</v>
      </c>
      <c r="F2521" s="229">
        <f>D2521/C2521*100</f>
        <v>100.10787486515642</v>
      </c>
      <c r="G2521" s="218"/>
      <c r="H2521" s="218"/>
    </row>
    <row r="2522" spans="1:8" s="178" customFormat="1" x14ac:dyDescent="0.2">
      <c r="A2522" s="242"/>
      <c r="B2522" s="202"/>
      <c r="C2522" s="212"/>
      <c r="D2522" s="212"/>
      <c r="E2522" s="212"/>
      <c r="F2522" s="213"/>
      <c r="G2522" s="218"/>
      <c r="H2522" s="218"/>
    </row>
    <row r="2523" spans="1:8" s="178" customFormat="1" x14ac:dyDescent="0.2">
      <c r="A2523" s="205"/>
      <c r="B2523" s="202"/>
      <c r="C2523" s="231"/>
      <c r="D2523" s="231"/>
      <c r="E2523" s="231"/>
      <c r="F2523" s="232"/>
      <c r="G2523" s="218"/>
      <c r="H2523" s="218"/>
    </row>
    <row r="2524" spans="1:8" s="178" customFormat="1" x14ac:dyDescent="0.2">
      <c r="A2524" s="209" t="s">
        <v>434</v>
      </c>
      <c r="B2524" s="222"/>
      <c r="C2524" s="231"/>
      <c r="D2524" s="231"/>
      <c r="E2524" s="231"/>
      <c r="F2524" s="232"/>
      <c r="G2524" s="218"/>
      <c r="H2524" s="218"/>
    </row>
    <row r="2525" spans="1:8" s="178" customFormat="1" x14ac:dyDescent="0.2">
      <c r="A2525" s="209" t="s">
        <v>377</v>
      </c>
      <c r="B2525" s="222"/>
      <c r="C2525" s="231"/>
      <c r="D2525" s="231"/>
      <c r="E2525" s="231"/>
      <c r="F2525" s="232"/>
      <c r="G2525" s="218"/>
      <c r="H2525" s="218"/>
    </row>
    <row r="2526" spans="1:8" s="178" customFormat="1" x14ac:dyDescent="0.2">
      <c r="A2526" s="209" t="s">
        <v>435</v>
      </c>
      <c r="B2526" s="222"/>
      <c r="C2526" s="231"/>
      <c r="D2526" s="231"/>
      <c r="E2526" s="231"/>
      <c r="F2526" s="232"/>
      <c r="G2526" s="218"/>
      <c r="H2526" s="218"/>
    </row>
    <row r="2527" spans="1:8" s="178" customFormat="1" x14ac:dyDescent="0.2">
      <c r="A2527" s="209" t="s">
        <v>293</v>
      </c>
      <c r="B2527" s="222"/>
      <c r="C2527" s="231"/>
      <c r="D2527" s="231"/>
      <c r="E2527" s="231"/>
      <c r="F2527" s="232"/>
      <c r="G2527" s="218"/>
      <c r="H2527" s="218"/>
    </row>
    <row r="2528" spans="1:8" s="178" customFormat="1" x14ac:dyDescent="0.2">
      <c r="A2528" s="209"/>
      <c r="B2528" s="211"/>
      <c r="C2528" s="212"/>
      <c r="D2528" s="212"/>
      <c r="E2528" s="212"/>
      <c r="F2528" s="213"/>
      <c r="G2528" s="218"/>
      <c r="H2528" s="218"/>
    </row>
    <row r="2529" spans="1:8" s="178" customFormat="1" x14ac:dyDescent="0.2">
      <c r="A2529" s="224">
        <v>410000</v>
      </c>
      <c r="B2529" s="215" t="s">
        <v>44</v>
      </c>
      <c r="C2529" s="233">
        <f>C2530+C2535</f>
        <v>967700</v>
      </c>
      <c r="D2529" s="233">
        <f t="shared" ref="D2529" si="639">D2530+D2535</f>
        <v>980799.99999999965</v>
      </c>
      <c r="E2529" s="233">
        <f>E2530+E2535</f>
        <v>0</v>
      </c>
      <c r="F2529" s="217">
        <f t="shared" ref="F2529:F2543" si="640">D2529/C2529*100</f>
        <v>101.35372532809752</v>
      </c>
      <c r="G2529" s="218"/>
      <c r="H2529" s="218"/>
    </row>
    <row r="2530" spans="1:8" s="178" customFormat="1" x14ac:dyDescent="0.2">
      <c r="A2530" s="224">
        <v>411000</v>
      </c>
      <c r="B2530" s="215" t="s">
        <v>45</v>
      </c>
      <c r="C2530" s="233">
        <f>SUM(C2531:C2534)</f>
        <v>802000</v>
      </c>
      <c r="D2530" s="233">
        <f t="shared" ref="D2530" si="641">SUM(D2531:D2534)</f>
        <v>814999.99999999965</v>
      </c>
      <c r="E2530" s="233">
        <f>SUM(E2531:E2534)</f>
        <v>0</v>
      </c>
      <c r="F2530" s="217">
        <f t="shared" si="640"/>
        <v>101.62094763092264</v>
      </c>
      <c r="G2530" s="218"/>
      <c r="H2530" s="218"/>
    </row>
    <row r="2531" spans="1:8" s="178" customFormat="1" x14ac:dyDescent="0.2">
      <c r="A2531" s="209">
        <v>411100</v>
      </c>
      <c r="B2531" s="210" t="s">
        <v>46</v>
      </c>
      <c r="C2531" s="231">
        <f>710000+40800+1200</f>
        <v>752000</v>
      </c>
      <c r="D2531" s="220">
        <v>754999.99999999965</v>
      </c>
      <c r="E2531" s="220">
        <v>0</v>
      </c>
      <c r="F2531" s="221">
        <f t="shared" si="640"/>
        <v>100.39893617021272</v>
      </c>
      <c r="G2531" s="218"/>
      <c r="H2531" s="218"/>
    </row>
    <row r="2532" spans="1:8" s="178" customFormat="1" ht="46.5" x14ac:dyDescent="0.2">
      <c r="A2532" s="209">
        <v>411200</v>
      </c>
      <c r="B2532" s="210" t="s">
        <v>47</v>
      </c>
      <c r="C2532" s="231">
        <v>35000</v>
      </c>
      <c r="D2532" s="220">
        <v>35000</v>
      </c>
      <c r="E2532" s="220">
        <v>0</v>
      </c>
      <c r="F2532" s="221">
        <f t="shared" si="640"/>
        <v>100</v>
      </c>
      <c r="G2532" s="218"/>
      <c r="H2532" s="218"/>
    </row>
    <row r="2533" spans="1:8" s="178" customFormat="1" ht="46.5" x14ac:dyDescent="0.2">
      <c r="A2533" s="209">
        <v>411300</v>
      </c>
      <c r="B2533" s="210" t="s">
        <v>48</v>
      </c>
      <c r="C2533" s="231">
        <v>5000</v>
      </c>
      <c r="D2533" s="220">
        <v>14999.999999999998</v>
      </c>
      <c r="E2533" s="220">
        <v>0</v>
      </c>
      <c r="F2533" s="221">
        <f t="shared" si="640"/>
        <v>299.99999999999994</v>
      </c>
      <c r="G2533" s="218"/>
      <c r="H2533" s="218"/>
    </row>
    <row r="2534" spans="1:8" s="178" customFormat="1" x14ac:dyDescent="0.2">
      <c r="A2534" s="209">
        <v>411400</v>
      </c>
      <c r="B2534" s="210" t="s">
        <v>49</v>
      </c>
      <c r="C2534" s="231">
        <v>10000</v>
      </c>
      <c r="D2534" s="220">
        <v>9999.9999999999982</v>
      </c>
      <c r="E2534" s="220">
        <v>0</v>
      </c>
      <c r="F2534" s="221">
        <f t="shared" si="640"/>
        <v>99.999999999999972</v>
      </c>
      <c r="G2534" s="218"/>
      <c r="H2534" s="218"/>
    </row>
    <row r="2535" spans="1:8" s="178" customFormat="1" x14ac:dyDescent="0.2">
      <c r="A2535" s="224">
        <v>412000</v>
      </c>
      <c r="B2535" s="222" t="s">
        <v>50</v>
      </c>
      <c r="C2535" s="233">
        <f>SUM(C2536:C2544)</f>
        <v>165700</v>
      </c>
      <c r="D2535" s="233">
        <f>SUM(D2536:D2544)</f>
        <v>165800</v>
      </c>
      <c r="E2535" s="233">
        <f>SUM(E2536:E2544)</f>
        <v>0</v>
      </c>
      <c r="F2535" s="217">
        <f t="shared" si="640"/>
        <v>100.06035003017502</v>
      </c>
      <c r="G2535" s="218"/>
      <c r="H2535" s="218"/>
    </row>
    <row r="2536" spans="1:8" s="178" customFormat="1" ht="46.5" x14ac:dyDescent="0.2">
      <c r="A2536" s="209">
        <v>412200</v>
      </c>
      <c r="B2536" s="210" t="s">
        <v>52</v>
      </c>
      <c r="C2536" s="231">
        <v>125200</v>
      </c>
      <c r="D2536" s="220">
        <v>124399.99999999999</v>
      </c>
      <c r="E2536" s="220">
        <v>0</v>
      </c>
      <c r="F2536" s="221">
        <f t="shared" si="640"/>
        <v>99.361022364217249</v>
      </c>
      <c r="G2536" s="218"/>
      <c r="H2536" s="218"/>
    </row>
    <row r="2537" spans="1:8" s="178" customFormat="1" x14ac:dyDescent="0.2">
      <c r="A2537" s="209">
        <v>412300</v>
      </c>
      <c r="B2537" s="210" t="s">
        <v>53</v>
      </c>
      <c r="C2537" s="231">
        <v>17000</v>
      </c>
      <c r="D2537" s="220">
        <v>17000</v>
      </c>
      <c r="E2537" s="220">
        <v>0</v>
      </c>
      <c r="F2537" s="221">
        <f t="shared" si="640"/>
        <v>100</v>
      </c>
      <c r="G2537" s="218"/>
      <c r="H2537" s="218"/>
    </row>
    <row r="2538" spans="1:8" s="178" customFormat="1" x14ac:dyDescent="0.2">
      <c r="A2538" s="209">
        <v>412500</v>
      </c>
      <c r="B2538" s="210" t="s">
        <v>57</v>
      </c>
      <c r="C2538" s="231">
        <v>1000</v>
      </c>
      <c r="D2538" s="220">
        <v>1700.0000000000005</v>
      </c>
      <c r="E2538" s="220">
        <v>0</v>
      </c>
      <c r="F2538" s="221">
        <f t="shared" si="640"/>
        <v>170.00000000000003</v>
      </c>
      <c r="G2538" s="218"/>
      <c r="H2538" s="218"/>
    </row>
    <row r="2539" spans="1:8" s="178" customFormat="1" x14ac:dyDescent="0.2">
      <c r="A2539" s="209">
        <v>412600</v>
      </c>
      <c r="B2539" s="210" t="s">
        <v>58</v>
      </c>
      <c r="C2539" s="231">
        <v>1500</v>
      </c>
      <c r="D2539" s="220">
        <v>1199.9999999999998</v>
      </c>
      <c r="E2539" s="220">
        <v>0</v>
      </c>
      <c r="F2539" s="221">
        <f t="shared" si="640"/>
        <v>79.999999999999986</v>
      </c>
      <c r="G2539" s="218"/>
      <c r="H2539" s="218"/>
    </row>
    <row r="2540" spans="1:8" s="178" customFormat="1" x14ac:dyDescent="0.2">
      <c r="A2540" s="209">
        <v>412700</v>
      </c>
      <c r="B2540" s="210" t="s">
        <v>60</v>
      </c>
      <c r="C2540" s="231">
        <v>18000</v>
      </c>
      <c r="D2540" s="220">
        <v>18000</v>
      </c>
      <c r="E2540" s="220">
        <v>0</v>
      </c>
      <c r="F2540" s="221">
        <f t="shared" si="640"/>
        <v>100</v>
      </c>
      <c r="G2540" s="218"/>
      <c r="H2540" s="218"/>
    </row>
    <row r="2541" spans="1:8" s="178" customFormat="1" x14ac:dyDescent="0.2">
      <c r="A2541" s="209">
        <v>412900</v>
      </c>
      <c r="B2541" s="210" t="s">
        <v>74</v>
      </c>
      <c r="C2541" s="231">
        <v>700</v>
      </c>
      <c r="D2541" s="220">
        <v>800</v>
      </c>
      <c r="E2541" s="220">
        <v>0</v>
      </c>
      <c r="F2541" s="221">
        <f t="shared" si="640"/>
        <v>114.28571428571428</v>
      </c>
      <c r="G2541" s="218"/>
      <c r="H2541" s="218"/>
    </row>
    <row r="2542" spans="1:8" s="178" customFormat="1" ht="46.5" x14ac:dyDescent="0.2">
      <c r="A2542" s="209">
        <v>412900</v>
      </c>
      <c r="B2542" s="223" t="s">
        <v>77</v>
      </c>
      <c r="C2542" s="231">
        <v>800</v>
      </c>
      <c r="D2542" s="220">
        <v>1100</v>
      </c>
      <c r="E2542" s="220">
        <v>0</v>
      </c>
      <c r="F2542" s="221">
        <f t="shared" si="640"/>
        <v>137.5</v>
      </c>
      <c r="G2542" s="218"/>
      <c r="H2542" s="218"/>
    </row>
    <row r="2543" spans="1:8" s="178" customFormat="1" x14ac:dyDescent="0.2">
      <c r="A2543" s="209">
        <v>412900</v>
      </c>
      <c r="B2543" s="223" t="s">
        <v>78</v>
      </c>
      <c r="C2543" s="231">
        <v>1500</v>
      </c>
      <c r="D2543" s="220">
        <v>1400</v>
      </c>
      <c r="E2543" s="220">
        <v>0</v>
      </c>
      <c r="F2543" s="221">
        <f t="shared" si="640"/>
        <v>93.333333333333329</v>
      </c>
      <c r="G2543" s="218"/>
      <c r="H2543" s="218"/>
    </row>
    <row r="2544" spans="1:8" s="178" customFormat="1" x14ac:dyDescent="0.2">
      <c r="A2544" s="209">
        <v>412900</v>
      </c>
      <c r="B2544" s="223" t="s">
        <v>80</v>
      </c>
      <c r="C2544" s="231">
        <v>0</v>
      </c>
      <c r="D2544" s="220">
        <v>200</v>
      </c>
      <c r="E2544" s="220">
        <v>0</v>
      </c>
      <c r="F2544" s="217">
        <v>0</v>
      </c>
      <c r="G2544" s="218"/>
      <c r="H2544" s="218"/>
    </row>
    <row r="2545" spans="1:8" s="234" customFormat="1" x14ac:dyDescent="0.2">
      <c r="A2545" s="224">
        <v>630000</v>
      </c>
      <c r="B2545" s="222" t="s">
        <v>277</v>
      </c>
      <c r="C2545" s="233">
        <f>C2546+C2548</f>
        <v>18500</v>
      </c>
      <c r="D2545" s="233">
        <f>D2546+D2548</f>
        <v>20500.000000000004</v>
      </c>
      <c r="E2545" s="233">
        <f>E2546+E2548</f>
        <v>2000000</v>
      </c>
      <c r="F2545" s="217">
        <f>D2545/C2545*100</f>
        <v>110.81081081081084</v>
      </c>
      <c r="G2545" s="218"/>
      <c r="H2545" s="218"/>
    </row>
    <row r="2546" spans="1:8" s="234" customFormat="1" x14ac:dyDescent="0.2">
      <c r="A2546" s="224">
        <v>631000</v>
      </c>
      <c r="B2546" s="222" t="s">
        <v>278</v>
      </c>
      <c r="C2546" s="233">
        <f>0+C2547</f>
        <v>0</v>
      </c>
      <c r="D2546" s="233">
        <f>0+D2547</f>
        <v>0</v>
      </c>
      <c r="E2546" s="233">
        <f>0+E2547</f>
        <v>2000000</v>
      </c>
      <c r="F2546" s="217">
        <v>0</v>
      </c>
      <c r="G2546" s="218"/>
      <c r="H2546" s="218"/>
    </row>
    <row r="2547" spans="1:8" s="178" customFormat="1" x14ac:dyDescent="0.2">
      <c r="A2547" s="239">
        <v>631200</v>
      </c>
      <c r="B2547" s="210" t="s">
        <v>280</v>
      </c>
      <c r="C2547" s="231">
        <v>0</v>
      </c>
      <c r="D2547" s="220">
        <v>0</v>
      </c>
      <c r="E2547" s="231">
        <v>2000000</v>
      </c>
      <c r="F2547" s="217">
        <v>0</v>
      </c>
      <c r="G2547" s="218"/>
      <c r="H2547" s="218"/>
    </row>
    <row r="2548" spans="1:8" s="234" customFormat="1" x14ac:dyDescent="0.2">
      <c r="A2548" s="224">
        <v>638000</v>
      </c>
      <c r="B2548" s="222" t="s">
        <v>284</v>
      </c>
      <c r="C2548" s="233">
        <f>C2549</f>
        <v>18500</v>
      </c>
      <c r="D2548" s="233">
        <f t="shared" ref="D2548" si="642">D2549</f>
        <v>20500.000000000004</v>
      </c>
      <c r="E2548" s="233">
        <f t="shared" ref="E2548" si="643">E2549</f>
        <v>0</v>
      </c>
      <c r="F2548" s="217">
        <f>D2548/C2548*100</f>
        <v>110.81081081081084</v>
      </c>
      <c r="G2548" s="218"/>
      <c r="H2548" s="218"/>
    </row>
    <row r="2549" spans="1:8" s="178" customFormat="1" x14ac:dyDescent="0.2">
      <c r="A2549" s="209">
        <v>638100</v>
      </c>
      <c r="B2549" s="210" t="s">
        <v>285</v>
      </c>
      <c r="C2549" s="231">
        <v>18500</v>
      </c>
      <c r="D2549" s="220">
        <v>20500.000000000004</v>
      </c>
      <c r="E2549" s="220">
        <v>0</v>
      </c>
      <c r="F2549" s="221">
        <f>D2549/C2549*100</f>
        <v>110.81081081081084</v>
      </c>
      <c r="G2549" s="218"/>
      <c r="H2549" s="218"/>
    </row>
    <row r="2550" spans="1:8" s="178" customFormat="1" x14ac:dyDescent="0.2">
      <c r="A2550" s="241"/>
      <c r="B2550" s="227" t="s">
        <v>294</v>
      </c>
      <c r="C2550" s="238">
        <f>C2529+C2545+0</f>
        <v>986200</v>
      </c>
      <c r="D2550" s="238">
        <f>D2529+D2545+0</f>
        <v>1001299.9999999997</v>
      </c>
      <c r="E2550" s="238">
        <f>E2529+E2545+0</f>
        <v>2000000</v>
      </c>
      <c r="F2550" s="229">
        <f>D2550/C2550*100</f>
        <v>101.53112958831876</v>
      </c>
      <c r="G2550" s="218"/>
      <c r="H2550" s="218"/>
    </row>
    <row r="2551" spans="1:8" s="178" customFormat="1" x14ac:dyDescent="0.2">
      <c r="A2551" s="242"/>
      <c r="B2551" s="202"/>
      <c r="C2551" s="212"/>
      <c r="D2551" s="212"/>
      <c r="E2551" s="212"/>
      <c r="F2551" s="213"/>
      <c r="G2551" s="218"/>
      <c r="H2551" s="218"/>
    </row>
    <row r="2552" spans="1:8" s="178" customFormat="1" x14ac:dyDescent="0.2">
      <c r="A2552" s="205"/>
      <c r="B2552" s="202"/>
      <c r="C2552" s="231"/>
      <c r="D2552" s="231"/>
      <c r="E2552" s="231"/>
      <c r="F2552" s="232"/>
      <c r="G2552" s="218"/>
      <c r="H2552" s="218"/>
    </row>
    <row r="2553" spans="1:8" s="178" customFormat="1" x14ac:dyDescent="0.2">
      <c r="A2553" s="209" t="s">
        <v>436</v>
      </c>
      <c r="B2553" s="222"/>
      <c r="C2553" s="231"/>
      <c r="D2553" s="231"/>
      <c r="E2553" s="231"/>
      <c r="F2553" s="232"/>
      <c r="G2553" s="218"/>
      <c r="H2553" s="218"/>
    </row>
    <row r="2554" spans="1:8" s="178" customFormat="1" x14ac:dyDescent="0.2">
      <c r="A2554" s="209" t="s">
        <v>377</v>
      </c>
      <c r="B2554" s="222"/>
      <c r="C2554" s="231"/>
      <c r="D2554" s="231"/>
      <c r="E2554" s="231"/>
      <c r="F2554" s="232"/>
      <c r="G2554" s="218"/>
      <c r="H2554" s="218"/>
    </row>
    <row r="2555" spans="1:8" s="178" customFormat="1" x14ac:dyDescent="0.2">
      <c r="A2555" s="209" t="s">
        <v>437</v>
      </c>
      <c r="B2555" s="222"/>
      <c r="C2555" s="231"/>
      <c r="D2555" s="231"/>
      <c r="E2555" s="231"/>
      <c r="F2555" s="232"/>
      <c r="G2555" s="218"/>
      <c r="H2555" s="218"/>
    </row>
    <row r="2556" spans="1:8" s="178" customFormat="1" x14ac:dyDescent="0.2">
      <c r="A2556" s="209" t="s">
        <v>293</v>
      </c>
      <c r="B2556" s="222"/>
      <c r="C2556" s="231"/>
      <c r="D2556" s="231"/>
      <c r="E2556" s="231"/>
      <c r="F2556" s="232"/>
      <c r="G2556" s="218"/>
      <c r="H2556" s="218"/>
    </row>
    <row r="2557" spans="1:8" s="178" customFormat="1" x14ac:dyDescent="0.2">
      <c r="A2557" s="209"/>
      <c r="B2557" s="211"/>
      <c r="C2557" s="212"/>
      <c r="D2557" s="212"/>
      <c r="E2557" s="212"/>
      <c r="F2557" s="213"/>
      <c r="G2557" s="218"/>
      <c r="H2557" s="218"/>
    </row>
    <row r="2558" spans="1:8" s="178" customFormat="1" x14ac:dyDescent="0.2">
      <c r="A2558" s="224">
        <v>410000</v>
      </c>
      <c r="B2558" s="215" t="s">
        <v>44</v>
      </c>
      <c r="C2558" s="233">
        <f>C2559+C2564</f>
        <v>1221000</v>
      </c>
      <c r="D2558" s="233">
        <f t="shared" ref="D2558" si="644">D2559+D2564</f>
        <v>1247900</v>
      </c>
      <c r="E2558" s="233">
        <f>E2559+E2564</f>
        <v>0</v>
      </c>
      <c r="F2558" s="217">
        <f t="shared" ref="F2558:F2577" si="645">D2558/C2558*100</f>
        <v>102.2031122031122</v>
      </c>
      <c r="G2558" s="218"/>
      <c r="H2558" s="218"/>
    </row>
    <row r="2559" spans="1:8" s="178" customFormat="1" x14ac:dyDescent="0.2">
      <c r="A2559" s="224">
        <v>411000</v>
      </c>
      <c r="B2559" s="215" t="s">
        <v>45</v>
      </c>
      <c r="C2559" s="233">
        <f>SUM(C2560:C2563)</f>
        <v>960300</v>
      </c>
      <c r="D2559" s="233">
        <f t="shared" ref="D2559" si="646">SUM(D2560:D2563)</f>
        <v>998200</v>
      </c>
      <c r="E2559" s="233">
        <f>SUM(E2560:E2563)</f>
        <v>0</v>
      </c>
      <c r="F2559" s="217">
        <f t="shared" si="645"/>
        <v>103.94668332812662</v>
      </c>
      <c r="G2559" s="218"/>
      <c r="H2559" s="218"/>
    </row>
    <row r="2560" spans="1:8" s="178" customFormat="1" x14ac:dyDescent="0.2">
      <c r="A2560" s="209">
        <v>411100</v>
      </c>
      <c r="B2560" s="210" t="s">
        <v>46</v>
      </c>
      <c r="C2560" s="231">
        <f>815000+50400+2900</f>
        <v>868300</v>
      </c>
      <c r="D2560" s="220">
        <v>911000</v>
      </c>
      <c r="E2560" s="220">
        <v>0</v>
      </c>
      <c r="F2560" s="221">
        <f t="shared" si="645"/>
        <v>104.91765518829898</v>
      </c>
      <c r="G2560" s="218"/>
      <c r="H2560" s="218"/>
    </row>
    <row r="2561" spans="1:8" s="178" customFormat="1" ht="46.5" x14ac:dyDescent="0.2">
      <c r="A2561" s="209">
        <v>411200</v>
      </c>
      <c r="B2561" s="210" t="s">
        <v>47</v>
      </c>
      <c r="C2561" s="231">
        <v>42000</v>
      </c>
      <c r="D2561" s="220">
        <v>45000</v>
      </c>
      <c r="E2561" s="220">
        <v>0</v>
      </c>
      <c r="F2561" s="221">
        <f t="shared" si="645"/>
        <v>107.14285714285714</v>
      </c>
      <c r="G2561" s="218"/>
      <c r="H2561" s="218"/>
    </row>
    <row r="2562" spans="1:8" s="178" customFormat="1" ht="46.5" x14ac:dyDescent="0.2">
      <c r="A2562" s="209">
        <v>411300</v>
      </c>
      <c r="B2562" s="210" t="s">
        <v>48</v>
      </c>
      <c r="C2562" s="231">
        <v>30000</v>
      </c>
      <c r="D2562" s="220">
        <v>25700</v>
      </c>
      <c r="E2562" s="220">
        <v>0</v>
      </c>
      <c r="F2562" s="221">
        <f t="shared" si="645"/>
        <v>85.666666666666671</v>
      </c>
      <c r="G2562" s="218"/>
      <c r="H2562" s="218"/>
    </row>
    <row r="2563" spans="1:8" s="178" customFormat="1" x14ac:dyDescent="0.2">
      <c r="A2563" s="209">
        <v>411400</v>
      </c>
      <c r="B2563" s="210" t="s">
        <v>49</v>
      </c>
      <c r="C2563" s="231">
        <v>20000</v>
      </c>
      <c r="D2563" s="220">
        <v>16499.999999999964</v>
      </c>
      <c r="E2563" s="220">
        <v>0</v>
      </c>
      <c r="F2563" s="221">
        <f t="shared" si="645"/>
        <v>82.499999999999815</v>
      </c>
      <c r="G2563" s="218"/>
      <c r="H2563" s="218"/>
    </row>
    <row r="2564" spans="1:8" s="178" customFormat="1" x14ac:dyDescent="0.2">
      <c r="A2564" s="224">
        <v>412000</v>
      </c>
      <c r="B2564" s="222" t="s">
        <v>50</v>
      </c>
      <c r="C2564" s="233">
        <f>SUM(C2565:C2573)</f>
        <v>260700</v>
      </c>
      <c r="D2564" s="233">
        <f>SUM(D2565:D2573)</f>
        <v>249699.99999999994</v>
      </c>
      <c r="E2564" s="233">
        <f>SUM(E2565:E2573)</f>
        <v>0</v>
      </c>
      <c r="F2564" s="217">
        <f t="shared" si="645"/>
        <v>95.780590717299546</v>
      </c>
      <c r="G2564" s="218"/>
      <c r="H2564" s="218"/>
    </row>
    <row r="2565" spans="1:8" s="178" customFormat="1" ht="46.5" x14ac:dyDescent="0.2">
      <c r="A2565" s="209">
        <v>412200</v>
      </c>
      <c r="B2565" s="210" t="s">
        <v>52</v>
      </c>
      <c r="C2565" s="231">
        <v>163000</v>
      </c>
      <c r="D2565" s="220">
        <v>141999.99999999994</v>
      </c>
      <c r="E2565" s="220">
        <v>0</v>
      </c>
      <c r="F2565" s="221">
        <f t="shared" si="645"/>
        <v>87.116564417177884</v>
      </c>
      <c r="G2565" s="218"/>
      <c r="H2565" s="218"/>
    </row>
    <row r="2566" spans="1:8" s="178" customFormat="1" x14ac:dyDescent="0.2">
      <c r="A2566" s="209">
        <v>412300</v>
      </c>
      <c r="B2566" s="210" t="s">
        <v>53</v>
      </c>
      <c r="C2566" s="231">
        <v>23000</v>
      </c>
      <c r="D2566" s="220">
        <v>23000</v>
      </c>
      <c r="E2566" s="220">
        <v>0</v>
      </c>
      <c r="F2566" s="221">
        <f t="shared" si="645"/>
        <v>100</v>
      </c>
      <c r="G2566" s="218"/>
      <c r="H2566" s="218"/>
    </row>
    <row r="2567" spans="1:8" s="178" customFormat="1" x14ac:dyDescent="0.2">
      <c r="A2567" s="209">
        <v>412500</v>
      </c>
      <c r="B2567" s="210" t="s">
        <v>57</v>
      </c>
      <c r="C2567" s="231">
        <v>7000</v>
      </c>
      <c r="D2567" s="220">
        <v>17000</v>
      </c>
      <c r="E2567" s="220">
        <v>0</v>
      </c>
      <c r="F2567" s="221">
        <f t="shared" si="645"/>
        <v>242.85714285714283</v>
      </c>
      <c r="G2567" s="218"/>
      <c r="H2567" s="218"/>
    </row>
    <row r="2568" spans="1:8" s="178" customFormat="1" x14ac:dyDescent="0.2">
      <c r="A2568" s="209">
        <v>412600</v>
      </c>
      <c r="B2568" s="210" t="s">
        <v>58</v>
      </c>
      <c r="C2568" s="231">
        <v>2500</v>
      </c>
      <c r="D2568" s="220">
        <v>2500</v>
      </c>
      <c r="E2568" s="220">
        <v>0</v>
      </c>
      <c r="F2568" s="221">
        <f t="shared" si="645"/>
        <v>100</v>
      </c>
      <c r="G2568" s="218"/>
      <c r="H2568" s="218"/>
    </row>
    <row r="2569" spans="1:8" s="178" customFormat="1" x14ac:dyDescent="0.2">
      <c r="A2569" s="209">
        <v>412700</v>
      </c>
      <c r="B2569" s="210" t="s">
        <v>60</v>
      </c>
      <c r="C2569" s="231">
        <v>56000</v>
      </c>
      <c r="D2569" s="220">
        <v>56000</v>
      </c>
      <c r="E2569" s="220">
        <v>0</v>
      </c>
      <c r="F2569" s="221">
        <f t="shared" si="645"/>
        <v>100</v>
      </c>
      <c r="G2569" s="218"/>
      <c r="H2569" s="218"/>
    </row>
    <row r="2570" spans="1:8" s="178" customFormat="1" x14ac:dyDescent="0.2">
      <c r="A2570" s="209">
        <v>412900</v>
      </c>
      <c r="B2570" s="223" t="s">
        <v>75</v>
      </c>
      <c r="C2570" s="231">
        <v>5900</v>
      </c>
      <c r="D2570" s="220">
        <v>5900</v>
      </c>
      <c r="E2570" s="220">
        <v>0</v>
      </c>
      <c r="F2570" s="221">
        <f t="shared" si="645"/>
        <v>100</v>
      </c>
      <c r="G2570" s="218"/>
      <c r="H2570" s="218"/>
    </row>
    <row r="2571" spans="1:8" s="178" customFormat="1" ht="46.5" x14ac:dyDescent="0.2">
      <c r="A2571" s="209">
        <v>412900</v>
      </c>
      <c r="B2571" s="223" t="s">
        <v>77</v>
      </c>
      <c r="C2571" s="231">
        <v>1000</v>
      </c>
      <c r="D2571" s="220">
        <v>1000</v>
      </c>
      <c r="E2571" s="220">
        <v>0</v>
      </c>
      <c r="F2571" s="221">
        <f t="shared" si="645"/>
        <v>100</v>
      </c>
      <c r="G2571" s="218"/>
      <c r="H2571" s="218"/>
    </row>
    <row r="2572" spans="1:8" s="178" customFormat="1" x14ac:dyDescent="0.2">
      <c r="A2572" s="209">
        <v>412900</v>
      </c>
      <c r="B2572" s="223" t="s">
        <v>78</v>
      </c>
      <c r="C2572" s="231">
        <v>1300</v>
      </c>
      <c r="D2572" s="220">
        <v>2000</v>
      </c>
      <c r="E2572" s="220">
        <v>0</v>
      </c>
      <c r="F2572" s="221">
        <f t="shared" si="645"/>
        <v>153.84615384615387</v>
      </c>
      <c r="G2572" s="218"/>
      <c r="H2572" s="218"/>
    </row>
    <row r="2573" spans="1:8" s="178" customFormat="1" x14ac:dyDescent="0.2">
      <c r="A2573" s="209">
        <v>412900</v>
      </c>
      <c r="B2573" s="210" t="s">
        <v>80</v>
      </c>
      <c r="C2573" s="231">
        <v>1000</v>
      </c>
      <c r="D2573" s="220">
        <v>300</v>
      </c>
      <c r="E2573" s="220">
        <v>0</v>
      </c>
      <c r="F2573" s="221">
        <f t="shared" si="645"/>
        <v>30</v>
      </c>
      <c r="G2573" s="218"/>
      <c r="H2573" s="218"/>
    </row>
    <row r="2574" spans="1:8" s="178" customFormat="1" x14ac:dyDescent="0.2">
      <c r="A2574" s="224">
        <v>510000</v>
      </c>
      <c r="B2574" s="222" t="s">
        <v>245</v>
      </c>
      <c r="C2574" s="233">
        <f>C2575</f>
        <v>10000</v>
      </c>
      <c r="D2574" s="233">
        <f t="shared" ref="D2574" si="647">D2575</f>
        <v>21000</v>
      </c>
      <c r="E2574" s="233">
        <f t="shared" ref="E2574" si="648">E2575</f>
        <v>0</v>
      </c>
      <c r="F2574" s="217">
        <f t="shared" si="645"/>
        <v>210</v>
      </c>
      <c r="G2574" s="218"/>
      <c r="H2574" s="218"/>
    </row>
    <row r="2575" spans="1:8" s="178" customFormat="1" x14ac:dyDescent="0.2">
      <c r="A2575" s="224">
        <v>511000</v>
      </c>
      <c r="B2575" s="222" t="s">
        <v>246</v>
      </c>
      <c r="C2575" s="233">
        <f>SUM(C2576:C2576)</f>
        <v>10000</v>
      </c>
      <c r="D2575" s="233">
        <f>SUM(D2576:D2576)</f>
        <v>21000</v>
      </c>
      <c r="E2575" s="233">
        <f>SUM(E2576:E2576)</f>
        <v>0</v>
      </c>
      <c r="F2575" s="217">
        <f t="shared" si="645"/>
        <v>210</v>
      </c>
      <c r="G2575" s="218"/>
      <c r="H2575" s="218"/>
    </row>
    <row r="2576" spans="1:8" s="178" customFormat="1" x14ac:dyDescent="0.2">
      <c r="A2576" s="209">
        <v>511300</v>
      </c>
      <c r="B2576" s="210" t="s">
        <v>249</v>
      </c>
      <c r="C2576" s="231">
        <v>10000</v>
      </c>
      <c r="D2576" s="220">
        <v>21000</v>
      </c>
      <c r="E2576" s="220">
        <v>0</v>
      </c>
      <c r="F2576" s="221">
        <f t="shared" si="645"/>
        <v>210</v>
      </c>
      <c r="G2576" s="218"/>
      <c r="H2576" s="218"/>
    </row>
    <row r="2577" spans="1:8" s="234" customFormat="1" x14ac:dyDescent="0.2">
      <c r="A2577" s="224">
        <v>630000</v>
      </c>
      <c r="B2577" s="222" t="s">
        <v>277</v>
      </c>
      <c r="C2577" s="233">
        <f>C2578+C2580</f>
        <v>25000</v>
      </c>
      <c r="D2577" s="233">
        <f>D2578+D2580</f>
        <v>25000</v>
      </c>
      <c r="E2577" s="233">
        <f>E2578+E2580</f>
        <v>2100000</v>
      </c>
      <c r="F2577" s="217">
        <f t="shared" si="645"/>
        <v>100</v>
      </c>
      <c r="G2577" s="218"/>
      <c r="H2577" s="218"/>
    </row>
    <row r="2578" spans="1:8" s="234" customFormat="1" x14ac:dyDescent="0.2">
      <c r="A2578" s="224">
        <v>631000</v>
      </c>
      <c r="B2578" s="222" t="s">
        <v>278</v>
      </c>
      <c r="C2578" s="233">
        <f>0+C2579</f>
        <v>0</v>
      </c>
      <c r="D2578" s="233">
        <f>0+D2579</f>
        <v>0</v>
      </c>
      <c r="E2578" s="233">
        <f>0+E2579</f>
        <v>2100000</v>
      </c>
      <c r="F2578" s="217">
        <v>0</v>
      </c>
      <c r="G2578" s="218"/>
      <c r="H2578" s="218"/>
    </row>
    <row r="2579" spans="1:8" s="178" customFormat="1" x14ac:dyDescent="0.2">
      <c r="A2579" s="239">
        <v>631200</v>
      </c>
      <c r="B2579" s="210" t="s">
        <v>280</v>
      </c>
      <c r="C2579" s="231">
        <v>0</v>
      </c>
      <c r="D2579" s="220">
        <v>0</v>
      </c>
      <c r="E2579" s="231">
        <v>2100000</v>
      </c>
      <c r="F2579" s="217">
        <v>0</v>
      </c>
      <c r="G2579" s="218"/>
      <c r="H2579" s="218"/>
    </row>
    <row r="2580" spans="1:8" s="234" customFormat="1" x14ac:dyDescent="0.2">
      <c r="A2580" s="224">
        <v>638000</v>
      </c>
      <c r="B2580" s="222" t="s">
        <v>284</v>
      </c>
      <c r="C2580" s="233">
        <f>C2581</f>
        <v>25000</v>
      </c>
      <c r="D2580" s="233">
        <f t="shared" ref="D2580" si="649">D2581</f>
        <v>25000</v>
      </c>
      <c r="E2580" s="233">
        <f t="shared" ref="E2580" si="650">E2581</f>
        <v>0</v>
      </c>
      <c r="F2580" s="217">
        <f>D2580/C2580*100</f>
        <v>100</v>
      </c>
      <c r="G2580" s="218"/>
      <c r="H2580" s="218"/>
    </row>
    <row r="2581" spans="1:8" s="178" customFormat="1" x14ac:dyDescent="0.2">
      <c r="A2581" s="209">
        <v>638100</v>
      </c>
      <c r="B2581" s="210" t="s">
        <v>285</v>
      </c>
      <c r="C2581" s="231">
        <v>25000</v>
      </c>
      <c r="D2581" s="220">
        <v>25000</v>
      </c>
      <c r="E2581" s="220">
        <v>0</v>
      </c>
      <c r="F2581" s="221">
        <f>D2581/C2581*100</f>
        <v>100</v>
      </c>
      <c r="G2581" s="218"/>
      <c r="H2581" s="218"/>
    </row>
    <row r="2582" spans="1:8" s="178" customFormat="1" x14ac:dyDescent="0.2">
      <c r="A2582" s="241"/>
      <c r="B2582" s="227" t="s">
        <v>294</v>
      </c>
      <c r="C2582" s="238">
        <f>C2558+C2574+C2577</f>
        <v>1256000</v>
      </c>
      <c r="D2582" s="238">
        <f>D2558+D2574+D2577</f>
        <v>1293900</v>
      </c>
      <c r="E2582" s="238">
        <f>E2558+E2574+E2577</f>
        <v>2100000</v>
      </c>
      <c r="F2582" s="229">
        <f>D2582/C2582*100</f>
        <v>103.01751592356688</v>
      </c>
      <c r="G2582" s="218"/>
      <c r="H2582" s="218"/>
    </row>
    <row r="2583" spans="1:8" s="178" customFormat="1" x14ac:dyDescent="0.2">
      <c r="A2583" s="242"/>
      <c r="B2583" s="202"/>
      <c r="C2583" s="212"/>
      <c r="D2583" s="212"/>
      <c r="E2583" s="212"/>
      <c r="F2583" s="213"/>
      <c r="G2583" s="218"/>
      <c r="H2583" s="218"/>
    </row>
    <row r="2584" spans="1:8" s="178" customFormat="1" x14ac:dyDescent="0.2">
      <c r="A2584" s="205"/>
      <c r="B2584" s="202"/>
      <c r="C2584" s="231"/>
      <c r="D2584" s="231"/>
      <c r="E2584" s="231"/>
      <c r="F2584" s="232"/>
      <c r="G2584" s="218"/>
      <c r="H2584" s="218"/>
    </row>
    <row r="2585" spans="1:8" s="178" customFormat="1" x14ac:dyDescent="0.2">
      <c r="A2585" s="209" t="s">
        <v>438</v>
      </c>
      <c r="B2585" s="222"/>
      <c r="C2585" s="231"/>
      <c r="D2585" s="231"/>
      <c r="E2585" s="231"/>
      <c r="F2585" s="232"/>
      <c r="G2585" s="218"/>
      <c r="H2585" s="218"/>
    </row>
    <row r="2586" spans="1:8" s="178" customFormat="1" x14ac:dyDescent="0.2">
      <c r="A2586" s="209" t="s">
        <v>377</v>
      </c>
      <c r="B2586" s="222"/>
      <c r="C2586" s="231"/>
      <c r="D2586" s="231"/>
      <c r="E2586" s="231"/>
      <c r="F2586" s="232"/>
      <c r="G2586" s="218"/>
      <c r="H2586" s="218"/>
    </row>
    <row r="2587" spans="1:8" s="178" customFormat="1" x14ac:dyDescent="0.2">
      <c r="A2587" s="209" t="s">
        <v>439</v>
      </c>
      <c r="B2587" s="222"/>
      <c r="C2587" s="231"/>
      <c r="D2587" s="231"/>
      <c r="E2587" s="231"/>
      <c r="F2587" s="232"/>
      <c r="G2587" s="218"/>
      <c r="H2587" s="218"/>
    </row>
    <row r="2588" spans="1:8" s="178" customFormat="1" x14ac:dyDescent="0.2">
      <c r="A2588" s="209" t="s">
        <v>293</v>
      </c>
      <c r="B2588" s="222"/>
      <c r="C2588" s="231"/>
      <c r="D2588" s="231"/>
      <c r="E2588" s="231"/>
      <c r="F2588" s="232"/>
      <c r="G2588" s="218"/>
      <c r="H2588" s="218"/>
    </row>
    <row r="2589" spans="1:8" s="178" customFormat="1" x14ac:dyDescent="0.2">
      <c r="A2589" s="209"/>
      <c r="B2589" s="211"/>
      <c r="C2589" s="212"/>
      <c r="D2589" s="212"/>
      <c r="E2589" s="212"/>
      <c r="F2589" s="213"/>
      <c r="G2589" s="218"/>
      <c r="H2589" s="218"/>
    </row>
    <row r="2590" spans="1:8" s="178" customFormat="1" x14ac:dyDescent="0.2">
      <c r="A2590" s="224">
        <v>410000</v>
      </c>
      <c r="B2590" s="215" t="s">
        <v>44</v>
      </c>
      <c r="C2590" s="233">
        <f>C2591+C2596+C2608</f>
        <v>4631200</v>
      </c>
      <c r="D2590" s="233">
        <f>D2591+D2596+D2608</f>
        <v>4571600</v>
      </c>
      <c r="E2590" s="233">
        <f>E2591+E2596+E2608</f>
        <v>0</v>
      </c>
      <c r="F2590" s="217">
        <f t="shared" ref="F2590:F2618" si="651">D2590/C2590*100</f>
        <v>98.713076524442911</v>
      </c>
      <c r="G2590" s="218"/>
      <c r="H2590" s="218"/>
    </row>
    <row r="2591" spans="1:8" s="178" customFormat="1" x14ac:dyDescent="0.2">
      <c r="A2591" s="224">
        <v>411000</v>
      </c>
      <c r="B2591" s="215" t="s">
        <v>45</v>
      </c>
      <c r="C2591" s="233">
        <f>SUM(C2592:C2595)</f>
        <v>3878200</v>
      </c>
      <c r="D2591" s="233">
        <f t="shared" ref="D2591" si="652">SUM(D2592:D2595)</f>
        <v>3812000</v>
      </c>
      <c r="E2591" s="233">
        <f>SUM(E2592:E2595)</f>
        <v>0</v>
      </c>
      <c r="F2591" s="217">
        <f t="shared" si="651"/>
        <v>98.29302253622815</v>
      </c>
      <c r="G2591" s="218"/>
      <c r="H2591" s="218"/>
    </row>
    <row r="2592" spans="1:8" s="178" customFormat="1" x14ac:dyDescent="0.2">
      <c r="A2592" s="209">
        <v>411100</v>
      </c>
      <c r="B2592" s="210" t="s">
        <v>46</v>
      </c>
      <c r="C2592" s="231">
        <f>3400000+192100+6100</f>
        <v>3598200</v>
      </c>
      <c r="D2592" s="220">
        <v>3535000</v>
      </c>
      <c r="E2592" s="220">
        <v>0</v>
      </c>
      <c r="F2592" s="221">
        <f t="shared" si="651"/>
        <v>98.243566227558219</v>
      </c>
      <c r="G2592" s="218"/>
      <c r="H2592" s="218"/>
    </row>
    <row r="2593" spans="1:8" s="178" customFormat="1" ht="46.5" x14ac:dyDescent="0.2">
      <c r="A2593" s="209">
        <v>411200</v>
      </c>
      <c r="B2593" s="210" t="s">
        <v>47</v>
      </c>
      <c r="C2593" s="231">
        <v>130000</v>
      </c>
      <c r="D2593" s="220">
        <v>152000</v>
      </c>
      <c r="E2593" s="220">
        <v>0</v>
      </c>
      <c r="F2593" s="221">
        <f t="shared" si="651"/>
        <v>116.92307692307693</v>
      </c>
      <c r="G2593" s="218"/>
      <c r="H2593" s="218"/>
    </row>
    <row r="2594" spans="1:8" s="178" customFormat="1" ht="46.5" x14ac:dyDescent="0.2">
      <c r="A2594" s="209">
        <v>411300</v>
      </c>
      <c r="B2594" s="210" t="s">
        <v>48</v>
      </c>
      <c r="C2594" s="231">
        <v>100000</v>
      </c>
      <c r="D2594" s="220">
        <v>68000</v>
      </c>
      <c r="E2594" s="220">
        <v>0</v>
      </c>
      <c r="F2594" s="221">
        <f t="shared" si="651"/>
        <v>68</v>
      </c>
      <c r="G2594" s="218"/>
      <c r="H2594" s="218"/>
    </row>
    <row r="2595" spans="1:8" s="178" customFormat="1" x14ac:dyDescent="0.2">
      <c r="A2595" s="209">
        <v>411400</v>
      </c>
      <c r="B2595" s="210" t="s">
        <v>49</v>
      </c>
      <c r="C2595" s="231">
        <v>50000</v>
      </c>
      <c r="D2595" s="220">
        <v>57000</v>
      </c>
      <c r="E2595" s="220">
        <v>0</v>
      </c>
      <c r="F2595" s="221">
        <f t="shared" si="651"/>
        <v>113.99999999999999</v>
      </c>
      <c r="G2595" s="218"/>
      <c r="H2595" s="218"/>
    </row>
    <row r="2596" spans="1:8" s="178" customFormat="1" x14ac:dyDescent="0.2">
      <c r="A2596" s="224">
        <v>412000</v>
      </c>
      <c r="B2596" s="222" t="s">
        <v>50</v>
      </c>
      <c r="C2596" s="233">
        <f>SUM(C2597:C2607)</f>
        <v>751500</v>
      </c>
      <c r="D2596" s="233">
        <f>SUM(D2597:D2607)</f>
        <v>758100</v>
      </c>
      <c r="E2596" s="233">
        <f>SUM(E2597:E2607)</f>
        <v>0</v>
      </c>
      <c r="F2596" s="217">
        <f t="shared" si="651"/>
        <v>100.87824351297405</v>
      </c>
      <c r="G2596" s="218"/>
      <c r="H2596" s="218"/>
    </row>
    <row r="2597" spans="1:8" s="178" customFormat="1" x14ac:dyDescent="0.2">
      <c r="A2597" s="209">
        <v>412100</v>
      </c>
      <c r="B2597" s="210" t="s">
        <v>51</v>
      </c>
      <c r="C2597" s="231">
        <v>18000</v>
      </c>
      <c r="D2597" s="220">
        <v>17100</v>
      </c>
      <c r="E2597" s="220">
        <v>0</v>
      </c>
      <c r="F2597" s="221">
        <f t="shared" si="651"/>
        <v>95</v>
      </c>
      <c r="G2597" s="218"/>
      <c r="H2597" s="218"/>
    </row>
    <row r="2598" spans="1:8" s="178" customFormat="1" ht="46.5" x14ac:dyDescent="0.2">
      <c r="A2598" s="209">
        <v>412200</v>
      </c>
      <c r="B2598" s="210" t="s">
        <v>52</v>
      </c>
      <c r="C2598" s="231">
        <v>350000</v>
      </c>
      <c r="D2598" s="220">
        <v>328000</v>
      </c>
      <c r="E2598" s="220">
        <v>0</v>
      </c>
      <c r="F2598" s="221">
        <f t="shared" si="651"/>
        <v>93.714285714285722</v>
      </c>
      <c r="G2598" s="218"/>
      <c r="H2598" s="218"/>
    </row>
    <row r="2599" spans="1:8" s="178" customFormat="1" x14ac:dyDescent="0.2">
      <c r="A2599" s="209">
        <v>412300</v>
      </c>
      <c r="B2599" s="210" t="s">
        <v>53</v>
      </c>
      <c r="C2599" s="231">
        <v>70000</v>
      </c>
      <c r="D2599" s="220">
        <v>80200</v>
      </c>
      <c r="E2599" s="220">
        <v>0</v>
      </c>
      <c r="F2599" s="221">
        <f t="shared" si="651"/>
        <v>114.57142857142857</v>
      </c>
      <c r="G2599" s="218"/>
      <c r="H2599" s="218"/>
    </row>
    <row r="2600" spans="1:8" s="178" customFormat="1" x14ac:dyDescent="0.2">
      <c r="A2600" s="209">
        <v>412500</v>
      </c>
      <c r="B2600" s="210" t="s">
        <v>57</v>
      </c>
      <c r="C2600" s="231">
        <v>52000</v>
      </c>
      <c r="D2600" s="220">
        <v>45900</v>
      </c>
      <c r="E2600" s="220">
        <v>0</v>
      </c>
      <c r="F2600" s="221">
        <f t="shared" si="651"/>
        <v>88.269230769230774</v>
      </c>
      <c r="G2600" s="218"/>
      <c r="H2600" s="218"/>
    </row>
    <row r="2601" spans="1:8" s="178" customFormat="1" x14ac:dyDescent="0.2">
      <c r="A2601" s="209">
        <v>412600</v>
      </c>
      <c r="B2601" s="210" t="s">
        <v>58</v>
      </c>
      <c r="C2601" s="231">
        <v>15000</v>
      </c>
      <c r="D2601" s="220">
        <v>30000</v>
      </c>
      <c r="E2601" s="220">
        <v>0</v>
      </c>
      <c r="F2601" s="221">
        <f t="shared" si="651"/>
        <v>200</v>
      </c>
      <c r="G2601" s="218"/>
      <c r="H2601" s="218"/>
    </row>
    <row r="2602" spans="1:8" s="178" customFormat="1" x14ac:dyDescent="0.2">
      <c r="A2602" s="209">
        <v>412700</v>
      </c>
      <c r="B2602" s="210" t="s">
        <v>60</v>
      </c>
      <c r="C2602" s="231">
        <v>200000</v>
      </c>
      <c r="D2602" s="220">
        <v>210000</v>
      </c>
      <c r="E2602" s="220">
        <v>0</v>
      </c>
      <c r="F2602" s="221">
        <f t="shared" si="651"/>
        <v>105</v>
      </c>
      <c r="G2602" s="218"/>
      <c r="H2602" s="218"/>
    </row>
    <row r="2603" spans="1:8" s="178" customFormat="1" x14ac:dyDescent="0.2">
      <c r="A2603" s="209">
        <v>412900</v>
      </c>
      <c r="B2603" s="210" t="s">
        <v>74</v>
      </c>
      <c r="C2603" s="231">
        <v>999.99999999999989</v>
      </c>
      <c r="D2603" s="220">
        <v>1000</v>
      </c>
      <c r="E2603" s="220">
        <v>0</v>
      </c>
      <c r="F2603" s="221">
        <f t="shared" si="651"/>
        <v>100.00000000000003</v>
      </c>
      <c r="G2603" s="218"/>
      <c r="H2603" s="218"/>
    </row>
    <row r="2604" spans="1:8" s="178" customFormat="1" x14ac:dyDescent="0.2">
      <c r="A2604" s="209">
        <v>412900</v>
      </c>
      <c r="B2604" s="223" t="s">
        <v>75</v>
      </c>
      <c r="C2604" s="231">
        <v>30000</v>
      </c>
      <c r="D2604" s="220">
        <v>30000</v>
      </c>
      <c r="E2604" s="220">
        <v>0</v>
      </c>
      <c r="F2604" s="221">
        <f t="shared" si="651"/>
        <v>100</v>
      </c>
      <c r="G2604" s="218"/>
      <c r="H2604" s="218"/>
    </row>
    <row r="2605" spans="1:8" s="178" customFormat="1" ht="46.5" x14ac:dyDescent="0.2">
      <c r="A2605" s="209">
        <v>412900</v>
      </c>
      <c r="B2605" s="223" t="s">
        <v>77</v>
      </c>
      <c r="C2605" s="231">
        <v>7000</v>
      </c>
      <c r="D2605" s="220">
        <v>7700</v>
      </c>
      <c r="E2605" s="220">
        <v>0</v>
      </c>
      <c r="F2605" s="221">
        <f t="shared" si="651"/>
        <v>110.00000000000001</v>
      </c>
      <c r="G2605" s="218"/>
      <c r="H2605" s="218"/>
    </row>
    <row r="2606" spans="1:8" s="178" customFormat="1" x14ac:dyDescent="0.2">
      <c r="A2606" s="209">
        <v>412900</v>
      </c>
      <c r="B2606" s="223" t="s">
        <v>78</v>
      </c>
      <c r="C2606" s="231">
        <v>7500</v>
      </c>
      <c r="D2606" s="220">
        <v>7200</v>
      </c>
      <c r="E2606" s="220">
        <v>0</v>
      </c>
      <c r="F2606" s="221">
        <f t="shared" si="651"/>
        <v>96</v>
      </c>
      <c r="G2606" s="218"/>
      <c r="H2606" s="218"/>
    </row>
    <row r="2607" spans="1:8" s="178" customFormat="1" x14ac:dyDescent="0.2">
      <c r="A2607" s="209">
        <v>412900</v>
      </c>
      <c r="B2607" s="210" t="s">
        <v>80</v>
      </c>
      <c r="C2607" s="231">
        <v>999.99999999999989</v>
      </c>
      <c r="D2607" s="220">
        <v>1000</v>
      </c>
      <c r="E2607" s="220">
        <v>0</v>
      </c>
      <c r="F2607" s="221">
        <f t="shared" si="651"/>
        <v>100.00000000000003</v>
      </c>
      <c r="G2607" s="218"/>
      <c r="H2607" s="218"/>
    </row>
    <row r="2608" spans="1:8" s="234" customFormat="1" x14ac:dyDescent="0.2">
      <c r="A2608" s="224">
        <v>413000</v>
      </c>
      <c r="B2608" s="222" t="s">
        <v>97</v>
      </c>
      <c r="C2608" s="233">
        <f>C2609</f>
        <v>1500</v>
      </c>
      <c r="D2608" s="233">
        <f t="shared" ref="D2608" si="653">D2609</f>
        <v>1500</v>
      </c>
      <c r="E2608" s="233">
        <f t="shared" ref="E2608" si="654">E2609</f>
        <v>0</v>
      </c>
      <c r="F2608" s="217">
        <f t="shared" si="651"/>
        <v>100</v>
      </c>
      <c r="G2608" s="218"/>
      <c r="H2608" s="218"/>
    </row>
    <row r="2609" spans="1:8" s="178" customFormat="1" x14ac:dyDescent="0.2">
      <c r="A2609" s="209">
        <v>413900</v>
      </c>
      <c r="B2609" s="210" t="s">
        <v>106</v>
      </c>
      <c r="C2609" s="231">
        <v>1500</v>
      </c>
      <c r="D2609" s="220">
        <v>1500</v>
      </c>
      <c r="E2609" s="220">
        <v>0</v>
      </c>
      <c r="F2609" s="221">
        <f t="shared" si="651"/>
        <v>100</v>
      </c>
      <c r="G2609" s="218"/>
      <c r="H2609" s="218"/>
    </row>
    <row r="2610" spans="1:8" s="178" customFormat="1" x14ac:dyDescent="0.2">
      <c r="A2610" s="224">
        <v>510000</v>
      </c>
      <c r="B2610" s="222" t="s">
        <v>245</v>
      </c>
      <c r="C2610" s="233">
        <f>C2611+C2616+C2614</f>
        <v>46000</v>
      </c>
      <c r="D2610" s="233">
        <f>D2611+D2616+D2614</f>
        <v>44500</v>
      </c>
      <c r="E2610" s="233">
        <f>E2611+E2616+E2614</f>
        <v>0</v>
      </c>
      <c r="F2610" s="217">
        <f t="shared" si="651"/>
        <v>96.739130434782609</v>
      </c>
      <c r="G2610" s="218"/>
      <c r="H2610" s="218"/>
    </row>
    <row r="2611" spans="1:8" s="178" customFormat="1" x14ac:dyDescent="0.2">
      <c r="A2611" s="224">
        <v>511000</v>
      </c>
      <c r="B2611" s="222" t="s">
        <v>246</v>
      </c>
      <c r="C2611" s="233">
        <f>SUM(C2612:C2613)</f>
        <v>35000</v>
      </c>
      <c r="D2611" s="233">
        <f>SUM(D2612:D2613)</f>
        <v>35000</v>
      </c>
      <c r="E2611" s="233">
        <f>SUM(E2612:E2613)</f>
        <v>0</v>
      </c>
      <c r="F2611" s="217">
        <f t="shared" si="651"/>
        <v>100</v>
      </c>
      <c r="G2611" s="218"/>
      <c r="H2611" s="218"/>
    </row>
    <row r="2612" spans="1:8" s="178" customFormat="1" ht="46.5" x14ac:dyDescent="0.2">
      <c r="A2612" s="209">
        <v>511200</v>
      </c>
      <c r="B2612" s="210" t="s">
        <v>248</v>
      </c>
      <c r="C2612" s="231">
        <v>15000</v>
      </c>
      <c r="D2612" s="220">
        <v>0</v>
      </c>
      <c r="E2612" s="220">
        <v>0</v>
      </c>
      <c r="F2612" s="221">
        <f t="shared" si="651"/>
        <v>0</v>
      </c>
      <c r="G2612" s="218"/>
      <c r="H2612" s="218"/>
    </row>
    <row r="2613" spans="1:8" s="178" customFormat="1" x14ac:dyDescent="0.2">
      <c r="A2613" s="209">
        <v>511300</v>
      </c>
      <c r="B2613" s="210" t="s">
        <v>249</v>
      </c>
      <c r="C2613" s="231">
        <v>20000</v>
      </c>
      <c r="D2613" s="220">
        <v>35000</v>
      </c>
      <c r="E2613" s="220">
        <v>0</v>
      </c>
      <c r="F2613" s="221">
        <f t="shared" si="651"/>
        <v>175</v>
      </c>
      <c r="G2613" s="218"/>
      <c r="H2613" s="218"/>
    </row>
    <row r="2614" spans="1:8" s="234" customFormat="1" x14ac:dyDescent="0.2">
      <c r="A2614" s="224">
        <v>513000</v>
      </c>
      <c r="B2614" s="222" t="s">
        <v>253</v>
      </c>
      <c r="C2614" s="233">
        <f>C2615</f>
        <v>7500</v>
      </c>
      <c r="D2614" s="233">
        <f t="shared" ref="D2614" si="655">D2615</f>
        <v>7500</v>
      </c>
      <c r="E2614" s="233">
        <f t="shared" ref="E2614" si="656">E2615</f>
        <v>0</v>
      </c>
      <c r="F2614" s="217">
        <f t="shared" si="651"/>
        <v>100</v>
      </c>
      <c r="G2614" s="218"/>
      <c r="H2614" s="218"/>
    </row>
    <row r="2615" spans="1:8" s="178" customFormat="1" x14ac:dyDescent="0.2">
      <c r="A2615" s="239">
        <v>513700</v>
      </c>
      <c r="B2615" s="210" t="s">
        <v>256</v>
      </c>
      <c r="C2615" s="231">
        <v>7500</v>
      </c>
      <c r="D2615" s="220">
        <v>7500</v>
      </c>
      <c r="E2615" s="220">
        <v>0</v>
      </c>
      <c r="F2615" s="221">
        <f t="shared" si="651"/>
        <v>100</v>
      </c>
      <c r="G2615" s="218"/>
      <c r="H2615" s="218"/>
    </row>
    <row r="2616" spans="1:8" s="234" customFormat="1" x14ac:dyDescent="0.2">
      <c r="A2616" s="224">
        <v>516000</v>
      </c>
      <c r="B2616" s="222" t="s">
        <v>257</v>
      </c>
      <c r="C2616" s="233">
        <f>C2617</f>
        <v>3500</v>
      </c>
      <c r="D2616" s="233">
        <f t="shared" ref="D2616" si="657">D2617</f>
        <v>2000</v>
      </c>
      <c r="E2616" s="233">
        <f t="shared" ref="E2616" si="658">E2617</f>
        <v>0</v>
      </c>
      <c r="F2616" s="217">
        <f t="shared" si="651"/>
        <v>57.142857142857139</v>
      </c>
      <c r="G2616" s="218"/>
      <c r="H2616" s="218"/>
    </row>
    <row r="2617" spans="1:8" s="178" customFormat="1" x14ac:dyDescent="0.2">
      <c r="A2617" s="209">
        <v>516100</v>
      </c>
      <c r="B2617" s="210" t="s">
        <v>257</v>
      </c>
      <c r="C2617" s="231">
        <v>3500</v>
      </c>
      <c r="D2617" s="220">
        <v>2000</v>
      </c>
      <c r="E2617" s="220">
        <v>0</v>
      </c>
      <c r="F2617" s="221">
        <f t="shared" si="651"/>
        <v>57.142857142857139</v>
      </c>
      <c r="G2617" s="218"/>
      <c r="H2617" s="218"/>
    </row>
    <row r="2618" spans="1:8" s="234" customFormat="1" x14ac:dyDescent="0.2">
      <c r="A2618" s="224">
        <v>630000</v>
      </c>
      <c r="B2618" s="222" t="s">
        <v>277</v>
      </c>
      <c r="C2618" s="233">
        <f>C2619+C2621</f>
        <v>100000</v>
      </c>
      <c r="D2618" s="233">
        <f>D2619+D2621</f>
        <v>85000</v>
      </c>
      <c r="E2618" s="233">
        <f>E2619+E2621</f>
        <v>8000000</v>
      </c>
      <c r="F2618" s="217">
        <f t="shared" si="651"/>
        <v>85</v>
      </c>
      <c r="G2618" s="218"/>
      <c r="H2618" s="218"/>
    </row>
    <row r="2619" spans="1:8" s="234" customFormat="1" x14ac:dyDescent="0.2">
      <c r="A2619" s="224">
        <v>631000</v>
      </c>
      <c r="B2619" s="222" t="s">
        <v>278</v>
      </c>
      <c r="C2619" s="233">
        <f>0+C2620</f>
        <v>0</v>
      </c>
      <c r="D2619" s="233">
        <f>0+D2620</f>
        <v>0</v>
      </c>
      <c r="E2619" s="233">
        <f>0+E2620</f>
        <v>8000000</v>
      </c>
      <c r="F2619" s="217">
        <v>0</v>
      </c>
      <c r="G2619" s="218"/>
      <c r="H2619" s="218"/>
    </row>
    <row r="2620" spans="1:8" s="178" customFormat="1" x14ac:dyDescent="0.2">
      <c r="A2620" s="239">
        <v>631200</v>
      </c>
      <c r="B2620" s="210" t="s">
        <v>280</v>
      </c>
      <c r="C2620" s="231">
        <v>0</v>
      </c>
      <c r="D2620" s="220">
        <v>0</v>
      </c>
      <c r="E2620" s="231">
        <v>8000000</v>
      </c>
      <c r="F2620" s="217">
        <v>0</v>
      </c>
      <c r="G2620" s="218"/>
      <c r="H2620" s="218"/>
    </row>
    <row r="2621" spans="1:8" s="234" customFormat="1" x14ac:dyDescent="0.2">
      <c r="A2621" s="224">
        <v>638000</v>
      </c>
      <c r="B2621" s="222" t="s">
        <v>284</v>
      </c>
      <c r="C2621" s="233">
        <f>C2622</f>
        <v>100000</v>
      </c>
      <c r="D2621" s="233">
        <f t="shared" ref="D2621" si="659">D2622</f>
        <v>85000</v>
      </c>
      <c r="E2621" s="233">
        <f t="shared" ref="E2621" si="660">E2622</f>
        <v>0</v>
      </c>
      <c r="F2621" s="217">
        <f>D2621/C2621*100</f>
        <v>85</v>
      </c>
      <c r="G2621" s="218"/>
      <c r="H2621" s="218"/>
    </row>
    <row r="2622" spans="1:8" s="178" customFormat="1" x14ac:dyDescent="0.2">
      <c r="A2622" s="209">
        <v>638100</v>
      </c>
      <c r="B2622" s="210" t="s">
        <v>285</v>
      </c>
      <c r="C2622" s="231">
        <v>100000</v>
      </c>
      <c r="D2622" s="220">
        <v>85000</v>
      </c>
      <c r="E2622" s="220">
        <v>0</v>
      </c>
      <c r="F2622" s="221">
        <f>D2622/C2622*100</f>
        <v>85</v>
      </c>
      <c r="G2622" s="218"/>
      <c r="H2622" s="218"/>
    </row>
    <row r="2623" spans="1:8" s="178" customFormat="1" x14ac:dyDescent="0.2">
      <c r="A2623" s="241"/>
      <c r="B2623" s="227" t="s">
        <v>294</v>
      </c>
      <c r="C2623" s="238">
        <f>C2590+C2610+C2618</f>
        <v>4777200</v>
      </c>
      <c r="D2623" s="238">
        <f>D2590+D2610+D2618</f>
        <v>4701100</v>
      </c>
      <c r="E2623" s="238">
        <f>E2590+E2610+E2618</f>
        <v>8000000</v>
      </c>
      <c r="F2623" s="229">
        <f>D2623/C2623*100</f>
        <v>98.407016662480117</v>
      </c>
      <c r="G2623" s="218"/>
      <c r="H2623" s="218"/>
    </row>
    <row r="2624" spans="1:8" s="178" customFormat="1" x14ac:dyDescent="0.2">
      <c r="A2624" s="242"/>
      <c r="B2624" s="202"/>
      <c r="C2624" s="212"/>
      <c r="D2624" s="212"/>
      <c r="E2624" s="212"/>
      <c r="F2624" s="213"/>
      <c r="G2624" s="218"/>
      <c r="H2624" s="218"/>
    </row>
    <row r="2625" spans="1:8" s="178" customFormat="1" x14ac:dyDescent="0.2">
      <c r="A2625" s="205"/>
      <c r="B2625" s="202"/>
      <c r="C2625" s="231"/>
      <c r="D2625" s="231"/>
      <c r="E2625" s="231"/>
      <c r="F2625" s="232"/>
      <c r="G2625" s="218"/>
      <c r="H2625" s="218"/>
    </row>
    <row r="2626" spans="1:8" s="178" customFormat="1" x14ac:dyDescent="0.2">
      <c r="A2626" s="209" t="s">
        <v>440</v>
      </c>
      <c r="B2626" s="222"/>
      <c r="C2626" s="231"/>
      <c r="D2626" s="231"/>
      <c r="E2626" s="231"/>
      <c r="F2626" s="232"/>
      <c r="G2626" s="218"/>
      <c r="H2626" s="218"/>
    </row>
    <row r="2627" spans="1:8" s="178" customFormat="1" x14ac:dyDescent="0.2">
      <c r="A2627" s="209" t="s">
        <v>377</v>
      </c>
      <c r="B2627" s="222"/>
      <c r="C2627" s="231"/>
      <c r="D2627" s="231"/>
      <c r="E2627" s="231"/>
      <c r="F2627" s="232"/>
      <c r="G2627" s="218"/>
      <c r="H2627" s="218"/>
    </row>
    <row r="2628" spans="1:8" s="178" customFormat="1" x14ac:dyDescent="0.2">
      <c r="A2628" s="209" t="s">
        <v>441</v>
      </c>
      <c r="B2628" s="222"/>
      <c r="C2628" s="231"/>
      <c r="D2628" s="231"/>
      <c r="E2628" s="231"/>
      <c r="F2628" s="232"/>
      <c r="G2628" s="218"/>
      <c r="H2628" s="218"/>
    </row>
    <row r="2629" spans="1:8" s="178" customFormat="1" x14ac:dyDescent="0.2">
      <c r="A2629" s="209" t="s">
        <v>293</v>
      </c>
      <c r="B2629" s="222"/>
      <c r="C2629" s="231"/>
      <c r="D2629" s="231"/>
      <c r="E2629" s="231"/>
      <c r="F2629" s="232"/>
      <c r="G2629" s="218"/>
      <c r="H2629" s="218"/>
    </row>
    <row r="2630" spans="1:8" s="178" customFormat="1" x14ac:dyDescent="0.2">
      <c r="A2630" s="209"/>
      <c r="B2630" s="211"/>
      <c r="C2630" s="212"/>
      <c r="D2630" s="212"/>
      <c r="E2630" s="212"/>
      <c r="F2630" s="213"/>
      <c r="G2630" s="218"/>
      <c r="H2630" s="218"/>
    </row>
    <row r="2631" spans="1:8" s="178" customFormat="1" x14ac:dyDescent="0.2">
      <c r="A2631" s="224">
        <v>410000</v>
      </c>
      <c r="B2631" s="215" t="s">
        <v>44</v>
      </c>
      <c r="C2631" s="233">
        <f>C2632+C2637+C2649</f>
        <v>1690000</v>
      </c>
      <c r="D2631" s="233">
        <f t="shared" ref="D2631" si="661">D2632+D2637+D2649</f>
        <v>1623100.0000000002</v>
      </c>
      <c r="E2631" s="233">
        <f>E2632+E2637+E2649</f>
        <v>0</v>
      </c>
      <c r="F2631" s="217">
        <f t="shared" ref="F2631:F2642" si="662">D2631/C2631*100</f>
        <v>96.041420118343211</v>
      </c>
      <c r="G2631" s="218"/>
      <c r="H2631" s="218"/>
    </row>
    <row r="2632" spans="1:8" s="178" customFormat="1" x14ac:dyDescent="0.2">
      <c r="A2632" s="224">
        <v>411000</v>
      </c>
      <c r="B2632" s="215" t="s">
        <v>45</v>
      </c>
      <c r="C2632" s="233">
        <f>SUM(C2633:C2636)</f>
        <v>1405300</v>
      </c>
      <c r="D2632" s="233">
        <f t="shared" ref="D2632" si="663">SUM(D2633:D2636)</f>
        <v>1341000.0000000002</v>
      </c>
      <c r="E2632" s="233">
        <f>SUM(E2633:E2636)</f>
        <v>0</v>
      </c>
      <c r="F2632" s="217">
        <f t="shared" si="662"/>
        <v>95.424464527147251</v>
      </c>
      <c r="G2632" s="218"/>
      <c r="H2632" s="218"/>
    </row>
    <row r="2633" spans="1:8" s="178" customFormat="1" x14ac:dyDescent="0.2">
      <c r="A2633" s="209">
        <v>411100</v>
      </c>
      <c r="B2633" s="210" t="s">
        <v>46</v>
      </c>
      <c r="C2633" s="231">
        <f>1200000+58400+5900</f>
        <v>1264300</v>
      </c>
      <c r="D2633" s="220">
        <v>1170000.0000000002</v>
      </c>
      <c r="E2633" s="220">
        <v>0</v>
      </c>
      <c r="F2633" s="221">
        <f t="shared" si="662"/>
        <v>92.541327216641633</v>
      </c>
      <c r="G2633" s="218"/>
      <c r="H2633" s="218"/>
    </row>
    <row r="2634" spans="1:8" s="178" customFormat="1" ht="46.5" x14ac:dyDescent="0.2">
      <c r="A2634" s="209">
        <v>411200</v>
      </c>
      <c r="B2634" s="210" t="s">
        <v>47</v>
      </c>
      <c r="C2634" s="231">
        <v>96000</v>
      </c>
      <c r="D2634" s="220">
        <v>99000</v>
      </c>
      <c r="E2634" s="220">
        <v>0</v>
      </c>
      <c r="F2634" s="221">
        <f t="shared" si="662"/>
        <v>103.125</v>
      </c>
      <c r="G2634" s="218"/>
      <c r="H2634" s="218"/>
    </row>
    <row r="2635" spans="1:8" s="178" customFormat="1" ht="46.5" x14ac:dyDescent="0.2">
      <c r="A2635" s="209">
        <v>411300</v>
      </c>
      <c r="B2635" s="210" t="s">
        <v>48</v>
      </c>
      <c r="C2635" s="231">
        <v>30000</v>
      </c>
      <c r="D2635" s="220">
        <v>57000</v>
      </c>
      <c r="E2635" s="220">
        <v>0</v>
      </c>
      <c r="F2635" s="221">
        <f t="shared" si="662"/>
        <v>190</v>
      </c>
      <c r="G2635" s="218"/>
      <c r="H2635" s="218"/>
    </row>
    <row r="2636" spans="1:8" s="178" customFormat="1" x14ac:dyDescent="0.2">
      <c r="A2636" s="209">
        <v>411400</v>
      </c>
      <c r="B2636" s="210" t="s">
        <v>49</v>
      </c>
      <c r="C2636" s="231">
        <v>15000</v>
      </c>
      <c r="D2636" s="220">
        <v>15000</v>
      </c>
      <c r="E2636" s="220">
        <v>0</v>
      </c>
      <c r="F2636" s="221">
        <f t="shared" si="662"/>
        <v>100</v>
      </c>
      <c r="G2636" s="218"/>
      <c r="H2636" s="218"/>
    </row>
    <row r="2637" spans="1:8" s="178" customFormat="1" x14ac:dyDescent="0.2">
      <c r="A2637" s="224">
        <v>412000</v>
      </c>
      <c r="B2637" s="222" t="s">
        <v>50</v>
      </c>
      <c r="C2637" s="233">
        <f>SUM(C2638:C2648)</f>
        <v>283500</v>
      </c>
      <c r="D2637" s="233">
        <f t="shared" ref="D2637" si="664">SUM(D2638:D2648)</f>
        <v>280900</v>
      </c>
      <c r="E2637" s="233">
        <f>SUM(E2638:E2648)</f>
        <v>0</v>
      </c>
      <c r="F2637" s="217">
        <f t="shared" si="662"/>
        <v>99.082892416225761</v>
      </c>
      <c r="G2637" s="218"/>
      <c r="H2637" s="218"/>
    </row>
    <row r="2638" spans="1:8" s="178" customFormat="1" ht="46.5" x14ac:dyDescent="0.2">
      <c r="A2638" s="209">
        <v>412200</v>
      </c>
      <c r="B2638" s="210" t="s">
        <v>52</v>
      </c>
      <c r="C2638" s="231">
        <v>155000</v>
      </c>
      <c r="D2638" s="220">
        <v>155000</v>
      </c>
      <c r="E2638" s="220">
        <v>0</v>
      </c>
      <c r="F2638" s="221">
        <f t="shared" si="662"/>
        <v>100</v>
      </c>
      <c r="G2638" s="218"/>
      <c r="H2638" s="218"/>
    </row>
    <row r="2639" spans="1:8" s="178" customFormat="1" x14ac:dyDescent="0.2">
      <c r="A2639" s="209">
        <v>412300</v>
      </c>
      <c r="B2639" s="210" t="s">
        <v>53</v>
      </c>
      <c r="C2639" s="231">
        <v>20000</v>
      </c>
      <c r="D2639" s="220">
        <v>20099.999999999996</v>
      </c>
      <c r="E2639" s="220">
        <v>0</v>
      </c>
      <c r="F2639" s="221">
        <f t="shared" si="662"/>
        <v>100.49999999999999</v>
      </c>
      <c r="G2639" s="218"/>
      <c r="H2639" s="218"/>
    </row>
    <row r="2640" spans="1:8" s="178" customFormat="1" x14ac:dyDescent="0.2">
      <c r="A2640" s="209">
        <v>412500</v>
      </c>
      <c r="B2640" s="210" t="s">
        <v>57</v>
      </c>
      <c r="C2640" s="231">
        <v>3000</v>
      </c>
      <c r="D2640" s="220">
        <v>5100.0000000000018</v>
      </c>
      <c r="E2640" s="220">
        <v>0</v>
      </c>
      <c r="F2640" s="221">
        <f t="shared" si="662"/>
        <v>170.00000000000006</v>
      </c>
      <c r="G2640" s="218"/>
      <c r="H2640" s="218"/>
    </row>
    <row r="2641" spans="1:8" s="178" customFormat="1" x14ac:dyDescent="0.2">
      <c r="A2641" s="209">
        <v>412600</v>
      </c>
      <c r="B2641" s="210" t="s">
        <v>58</v>
      </c>
      <c r="C2641" s="231">
        <v>5000</v>
      </c>
      <c r="D2641" s="220">
        <v>7600.0000000000027</v>
      </c>
      <c r="E2641" s="220">
        <v>0</v>
      </c>
      <c r="F2641" s="221">
        <f t="shared" si="662"/>
        <v>152.00000000000006</v>
      </c>
      <c r="G2641" s="218"/>
      <c r="H2641" s="218"/>
    </row>
    <row r="2642" spans="1:8" s="178" customFormat="1" x14ac:dyDescent="0.2">
      <c r="A2642" s="209">
        <v>412700</v>
      </c>
      <c r="B2642" s="210" t="s">
        <v>60</v>
      </c>
      <c r="C2642" s="231">
        <v>84000</v>
      </c>
      <c r="D2642" s="220">
        <v>75000</v>
      </c>
      <c r="E2642" s="220">
        <v>0</v>
      </c>
      <c r="F2642" s="221">
        <f t="shared" si="662"/>
        <v>89.285714285714292</v>
      </c>
      <c r="G2642" s="218"/>
      <c r="H2642" s="218"/>
    </row>
    <row r="2643" spans="1:8" s="178" customFormat="1" x14ac:dyDescent="0.2">
      <c r="A2643" s="209">
        <v>412900</v>
      </c>
      <c r="B2643" s="210" t="s">
        <v>74</v>
      </c>
      <c r="C2643" s="231">
        <v>0</v>
      </c>
      <c r="D2643" s="220">
        <v>1000</v>
      </c>
      <c r="E2643" s="220">
        <v>0</v>
      </c>
      <c r="F2643" s="217">
        <v>0</v>
      </c>
      <c r="G2643" s="218"/>
      <c r="H2643" s="218"/>
    </row>
    <row r="2644" spans="1:8" s="178" customFormat="1" x14ac:dyDescent="0.2">
      <c r="A2644" s="209">
        <v>412900</v>
      </c>
      <c r="B2644" s="210" t="s">
        <v>75</v>
      </c>
      <c r="C2644" s="231">
        <v>2500</v>
      </c>
      <c r="D2644" s="220">
        <v>1700</v>
      </c>
      <c r="E2644" s="220">
        <v>0</v>
      </c>
      <c r="F2644" s="221">
        <f t="shared" ref="F2644:F2656" si="665">D2644/C2644*100</f>
        <v>68</v>
      </c>
      <c r="G2644" s="218"/>
      <c r="H2644" s="218"/>
    </row>
    <row r="2645" spans="1:8" s="178" customFormat="1" x14ac:dyDescent="0.2">
      <c r="A2645" s="209">
        <v>412900</v>
      </c>
      <c r="B2645" s="223" t="s">
        <v>76</v>
      </c>
      <c r="C2645" s="231">
        <v>400</v>
      </c>
      <c r="D2645" s="220">
        <v>400</v>
      </c>
      <c r="E2645" s="220">
        <v>0</v>
      </c>
      <c r="F2645" s="221">
        <f t="shared" si="665"/>
        <v>100</v>
      </c>
      <c r="G2645" s="218"/>
      <c r="H2645" s="218"/>
    </row>
    <row r="2646" spans="1:8" s="178" customFormat="1" ht="46.5" x14ac:dyDescent="0.2">
      <c r="A2646" s="209">
        <v>412900</v>
      </c>
      <c r="B2646" s="223" t="s">
        <v>77</v>
      </c>
      <c r="C2646" s="231">
        <v>1000</v>
      </c>
      <c r="D2646" s="220">
        <v>2000</v>
      </c>
      <c r="E2646" s="220">
        <v>0</v>
      </c>
      <c r="F2646" s="221">
        <f t="shared" si="665"/>
        <v>200</v>
      </c>
      <c r="G2646" s="218"/>
      <c r="H2646" s="218"/>
    </row>
    <row r="2647" spans="1:8" s="178" customFormat="1" x14ac:dyDescent="0.2">
      <c r="A2647" s="209">
        <v>412900</v>
      </c>
      <c r="B2647" s="223" t="s">
        <v>78</v>
      </c>
      <c r="C2647" s="231">
        <v>2600</v>
      </c>
      <c r="D2647" s="220">
        <v>2500</v>
      </c>
      <c r="E2647" s="220">
        <v>0</v>
      </c>
      <c r="F2647" s="221">
        <f t="shared" si="665"/>
        <v>96.15384615384616</v>
      </c>
      <c r="G2647" s="218"/>
      <c r="H2647" s="218"/>
    </row>
    <row r="2648" spans="1:8" s="178" customFormat="1" x14ac:dyDescent="0.2">
      <c r="A2648" s="209">
        <v>412900</v>
      </c>
      <c r="B2648" s="210" t="s">
        <v>80</v>
      </c>
      <c r="C2648" s="231">
        <v>10000</v>
      </c>
      <c r="D2648" s="220">
        <v>10500</v>
      </c>
      <c r="E2648" s="220">
        <v>0</v>
      </c>
      <c r="F2648" s="221">
        <f t="shared" si="665"/>
        <v>105</v>
      </c>
      <c r="G2648" s="218"/>
      <c r="H2648" s="218"/>
    </row>
    <row r="2649" spans="1:8" s="234" customFormat="1" x14ac:dyDescent="0.2">
      <c r="A2649" s="224">
        <v>413000</v>
      </c>
      <c r="B2649" s="222" t="s">
        <v>97</v>
      </c>
      <c r="C2649" s="233">
        <f>C2650</f>
        <v>1200</v>
      </c>
      <c r="D2649" s="233">
        <f t="shared" ref="D2649" si="666">D2650</f>
        <v>1199.9999999999998</v>
      </c>
      <c r="E2649" s="233">
        <f t="shared" ref="E2649" si="667">E2650</f>
        <v>0</v>
      </c>
      <c r="F2649" s="217">
        <f t="shared" si="665"/>
        <v>99.999999999999972</v>
      </c>
      <c r="G2649" s="218"/>
      <c r="H2649" s="218"/>
    </row>
    <row r="2650" spans="1:8" s="178" customFormat="1" x14ac:dyDescent="0.2">
      <c r="A2650" s="209">
        <v>413900</v>
      </c>
      <c r="B2650" s="210" t="s">
        <v>106</v>
      </c>
      <c r="C2650" s="231">
        <v>1200</v>
      </c>
      <c r="D2650" s="220">
        <v>1199.9999999999998</v>
      </c>
      <c r="E2650" s="220">
        <v>0</v>
      </c>
      <c r="F2650" s="221">
        <f t="shared" si="665"/>
        <v>99.999999999999972</v>
      </c>
      <c r="G2650" s="218"/>
      <c r="H2650" s="218"/>
    </row>
    <row r="2651" spans="1:8" s="234" customFormat="1" x14ac:dyDescent="0.2">
      <c r="A2651" s="224">
        <v>510000</v>
      </c>
      <c r="B2651" s="222" t="s">
        <v>245</v>
      </c>
      <c r="C2651" s="233">
        <f>C2652+C2654+0</f>
        <v>6500</v>
      </c>
      <c r="D2651" s="233">
        <f>D2652+D2654+0</f>
        <v>6500</v>
      </c>
      <c r="E2651" s="233">
        <f>E2652+E2654+0</f>
        <v>0</v>
      </c>
      <c r="F2651" s="217">
        <f t="shared" si="665"/>
        <v>100</v>
      </c>
      <c r="G2651" s="218"/>
      <c r="H2651" s="218"/>
    </row>
    <row r="2652" spans="1:8" s="178" customFormat="1" x14ac:dyDescent="0.2">
      <c r="A2652" s="224">
        <v>511000</v>
      </c>
      <c r="B2652" s="222" t="s">
        <v>246</v>
      </c>
      <c r="C2652" s="233">
        <f>SUM(C2653:C2653)</f>
        <v>5000</v>
      </c>
      <c r="D2652" s="233">
        <f>SUM(D2653:D2653)</f>
        <v>5000</v>
      </c>
      <c r="E2652" s="233">
        <f>SUM(E2653:E2653)</f>
        <v>0</v>
      </c>
      <c r="F2652" s="217">
        <f t="shared" si="665"/>
        <v>100</v>
      </c>
      <c r="G2652" s="218"/>
      <c r="H2652" s="218"/>
    </row>
    <row r="2653" spans="1:8" s="178" customFormat="1" x14ac:dyDescent="0.2">
      <c r="A2653" s="209">
        <v>511300</v>
      </c>
      <c r="B2653" s="210" t="s">
        <v>249</v>
      </c>
      <c r="C2653" s="231">
        <v>5000</v>
      </c>
      <c r="D2653" s="220">
        <v>5000</v>
      </c>
      <c r="E2653" s="220">
        <v>0</v>
      </c>
      <c r="F2653" s="221">
        <f t="shared" si="665"/>
        <v>100</v>
      </c>
      <c r="G2653" s="218"/>
      <c r="H2653" s="218"/>
    </row>
    <row r="2654" spans="1:8" s="234" customFormat="1" x14ac:dyDescent="0.2">
      <c r="A2654" s="224">
        <v>516000</v>
      </c>
      <c r="B2654" s="222" t="s">
        <v>257</v>
      </c>
      <c r="C2654" s="233">
        <f>C2655</f>
        <v>1500</v>
      </c>
      <c r="D2654" s="233">
        <f t="shared" ref="D2654" si="668">D2655</f>
        <v>1500</v>
      </c>
      <c r="E2654" s="233">
        <f t="shared" ref="E2654" si="669">E2655</f>
        <v>0</v>
      </c>
      <c r="F2654" s="217">
        <f t="shared" si="665"/>
        <v>100</v>
      </c>
      <c r="G2654" s="218"/>
      <c r="H2654" s="218"/>
    </row>
    <row r="2655" spans="1:8" s="178" customFormat="1" x14ac:dyDescent="0.2">
      <c r="A2655" s="209">
        <v>516100</v>
      </c>
      <c r="B2655" s="210" t="s">
        <v>257</v>
      </c>
      <c r="C2655" s="231">
        <v>1500</v>
      </c>
      <c r="D2655" s="220">
        <v>1500</v>
      </c>
      <c r="E2655" s="220">
        <v>0</v>
      </c>
      <c r="F2655" s="221">
        <f t="shared" si="665"/>
        <v>100</v>
      </c>
      <c r="G2655" s="218"/>
      <c r="H2655" s="218"/>
    </row>
    <row r="2656" spans="1:8" s="234" customFormat="1" x14ac:dyDescent="0.2">
      <c r="A2656" s="224">
        <v>630000</v>
      </c>
      <c r="B2656" s="222" t="s">
        <v>277</v>
      </c>
      <c r="C2656" s="233">
        <f>C2657+C2659</f>
        <v>20000</v>
      </c>
      <c r="D2656" s="233">
        <f>D2657+D2659</f>
        <v>37900.000000000029</v>
      </c>
      <c r="E2656" s="233">
        <f>E2657+E2659</f>
        <v>500000</v>
      </c>
      <c r="F2656" s="217">
        <f t="shared" si="665"/>
        <v>189.50000000000014</v>
      </c>
      <c r="G2656" s="218"/>
      <c r="H2656" s="218"/>
    </row>
    <row r="2657" spans="1:8" s="234" customFormat="1" x14ac:dyDescent="0.2">
      <c r="A2657" s="224">
        <v>631000</v>
      </c>
      <c r="B2657" s="222" t="s">
        <v>278</v>
      </c>
      <c r="C2657" s="233">
        <f>0+C2658</f>
        <v>0</v>
      </c>
      <c r="D2657" s="233">
        <f>0+D2658</f>
        <v>0</v>
      </c>
      <c r="E2657" s="233">
        <f>0+E2658</f>
        <v>500000</v>
      </c>
      <c r="F2657" s="217">
        <v>0</v>
      </c>
      <c r="G2657" s="218"/>
      <c r="H2657" s="218"/>
    </row>
    <row r="2658" spans="1:8" s="178" customFormat="1" x14ac:dyDescent="0.2">
      <c r="A2658" s="239">
        <v>631200</v>
      </c>
      <c r="B2658" s="210" t="s">
        <v>280</v>
      </c>
      <c r="C2658" s="231">
        <v>0</v>
      </c>
      <c r="D2658" s="220">
        <v>0</v>
      </c>
      <c r="E2658" s="231">
        <v>500000</v>
      </c>
      <c r="F2658" s="217">
        <v>0</v>
      </c>
      <c r="G2658" s="218"/>
      <c r="H2658" s="218"/>
    </row>
    <row r="2659" spans="1:8" s="234" customFormat="1" x14ac:dyDescent="0.2">
      <c r="A2659" s="224">
        <v>638000</v>
      </c>
      <c r="B2659" s="222" t="s">
        <v>284</v>
      </c>
      <c r="C2659" s="233">
        <f>C2660</f>
        <v>20000</v>
      </c>
      <c r="D2659" s="233">
        <f t="shared" ref="D2659" si="670">D2660</f>
        <v>37900.000000000029</v>
      </c>
      <c r="E2659" s="233">
        <f t="shared" ref="E2659" si="671">E2660</f>
        <v>0</v>
      </c>
      <c r="F2659" s="217">
        <f>D2659/C2659*100</f>
        <v>189.50000000000014</v>
      </c>
      <c r="G2659" s="218"/>
      <c r="H2659" s="218"/>
    </row>
    <row r="2660" spans="1:8" s="178" customFormat="1" x14ac:dyDescent="0.2">
      <c r="A2660" s="209">
        <v>638100</v>
      </c>
      <c r="B2660" s="210" t="s">
        <v>285</v>
      </c>
      <c r="C2660" s="231">
        <v>20000</v>
      </c>
      <c r="D2660" s="220">
        <v>37900.000000000029</v>
      </c>
      <c r="E2660" s="220">
        <v>0</v>
      </c>
      <c r="F2660" s="221">
        <f>D2660/C2660*100</f>
        <v>189.50000000000014</v>
      </c>
      <c r="G2660" s="218"/>
      <c r="H2660" s="218"/>
    </row>
    <row r="2661" spans="1:8" s="178" customFormat="1" x14ac:dyDescent="0.2">
      <c r="A2661" s="241"/>
      <c r="B2661" s="227" t="s">
        <v>294</v>
      </c>
      <c r="C2661" s="238">
        <f>C2631+C2651+C2656</f>
        <v>1716500</v>
      </c>
      <c r="D2661" s="238">
        <f>D2631+D2651+D2656</f>
        <v>1667500.0000000002</v>
      </c>
      <c r="E2661" s="238">
        <f>E2631+E2651+E2656</f>
        <v>500000</v>
      </c>
      <c r="F2661" s="229">
        <f>D2661/C2661*100</f>
        <v>97.145353917856113</v>
      </c>
      <c r="G2661" s="218"/>
      <c r="H2661" s="218"/>
    </row>
    <row r="2662" spans="1:8" s="178" customFormat="1" x14ac:dyDescent="0.2">
      <c r="A2662" s="242"/>
      <c r="B2662" s="202"/>
      <c r="C2662" s="212"/>
      <c r="D2662" s="212"/>
      <c r="E2662" s="212"/>
      <c r="F2662" s="213"/>
      <c r="G2662" s="218"/>
      <c r="H2662" s="218"/>
    </row>
    <row r="2663" spans="1:8" s="178" customFormat="1" x14ac:dyDescent="0.2">
      <c r="A2663" s="205"/>
      <c r="B2663" s="202"/>
      <c r="C2663" s="231"/>
      <c r="D2663" s="231"/>
      <c r="E2663" s="231"/>
      <c r="F2663" s="232"/>
      <c r="G2663" s="218"/>
      <c r="H2663" s="218"/>
    </row>
    <row r="2664" spans="1:8" s="178" customFormat="1" x14ac:dyDescent="0.2">
      <c r="A2664" s="209" t="s">
        <v>442</v>
      </c>
      <c r="B2664" s="222"/>
      <c r="C2664" s="231"/>
      <c r="D2664" s="231"/>
      <c r="E2664" s="231"/>
      <c r="F2664" s="232"/>
      <c r="G2664" s="218"/>
      <c r="H2664" s="218"/>
    </row>
    <row r="2665" spans="1:8" s="178" customFormat="1" x14ac:dyDescent="0.2">
      <c r="A2665" s="209" t="s">
        <v>377</v>
      </c>
      <c r="B2665" s="222"/>
      <c r="C2665" s="231"/>
      <c r="D2665" s="231"/>
      <c r="E2665" s="231"/>
      <c r="F2665" s="232"/>
      <c r="G2665" s="218"/>
      <c r="H2665" s="218"/>
    </row>
    <row r="2666" spans="1:8" s="178" customFormat="1" x14ac:dyDescent="0.2">
      <c r="A2666" s="209" t="s">
        <v>443</v>
      </c>
      <c r="B2666" s="222"/>
      <c r="C2666" s="231"/>
      <c r="D2666" s="231"/>
      <c r="E2666" s="231"/>
      <c r="F2666" s="232"/>
      <c r="G2666" s="218"/>
      <c r="H2666" s="218"/>
    </row>
    <row r="2667" spans="1:8" s="178" customFormat="1" x14ac:dyDescent="0.2">
      <c r="A2667" s="209" t="s">
        <v>293</v>
      </c>
      <c r="B2667" s="222"/>
      <c r="C2667" s="231"/>
      <c r="D2667" s="231"/>
      <c r="E2667" s="231"/>
      <c r="F2667" s="232"/>
      <c r="G2667" s="218"/>
      <c r="H2667" s="218"/>
    </row>
    <row r="2668" spans="1:8" s="178" customFormat="1" x14ac:dyDescent="0.2">
      <c r="A2668" s="209"/>
      <c r="B2668" s="211"/>
      <c r="C2668" s="212"/>
      <c r="D2668" s="212"/>
      <c r="E2668" s="212"/>
      <c r="F2668" s="213"/>
      <c r="G2668" s="218"/>
      <c r="H2668" s="218"/>
    </row>
    <row r="2669" spans="1:8" s="178" customFormat="1" x14ac:dyDescent="0.2">
      <c r="A2669" s="224">
        <v>410000</v>
      </c>
      <c r="B2669" s="215" t="s">
        <v>44</v>
      </c>
      <c r="C2669" s="233">
        <f>C2670+C2675+C2686</f>
        <v>2255300</v>
      </c>
      <c r="D2669" s="233">
        <f>D2670+D2675+D2686</f>
        <v>2168600</v>
      </c>
      <c r="E2669" s="233">
        <f>E2670+E2675+E2686</f>
        <v>0</v>
      </c>
      <c r="F2669" s="217">
        <f>D2669/C2669*100</f>
        <v>96.155722076885567</v>
      </c>
      <c r="G2669" s="218"/>
      <c r="H2669" s="218"/>
    </row>
    <row r="2670" spans="1:8" s="178" customFormat="1" x14ac:dyDescent="0.2">
      <c r="A2670" s="224">
        <v>411000</v>
      </c>
      <c r="B2670" s="215" t="s">
        <v>45</v>
      </c>
      <c r="C2670" s="233">
        <f>SUM(C2671:C2674)</f>
        <v>1803600</v>
      </c>
      <c r="D2670" s="233">
        <f t="shared" ref="D2670" si="672">SUM(D2671:D2674)</f>
        <v>1716900</v>
      </c>
      <c r="E2670" s="233">
        <f>SUM(E2671:E2674)</f>
        <v>0</v>
      </c>
      <c r="F2670" s="217">
        <f>D2670/C2670*100</f>
        <v>95.192947438456414</v>
      </c>
      <c r="G2670" s="218"/>
      <c r="H2670" s="218"/>
    </row>
    <row r="2671" spans="1:8" s="178" customFormat="1" x14ac:dyDescent="0.2">
      <c r="A2671" s="209">
        <v>411100</v>
      </c>
      <c r="B2671" s="210" t="s">
        <v>46</v>
      </c>
      <c r="C2671" s="231">
        <f>1610000+74500+1200</f>
        <v>1685700</v>
      </c>
      <c r="D2671" s="220">
        <v>1592000</v>
      </c>
      <c r="E2671" s="220">
        <v>0</v>
      </c>
      <c r="F2671" s="221">
        <f>D2671/C2671*100</f>
        <v>94.441478317612862</v>
      </c>
      <c r="G2671" s="218"/>
      <c r="H2671" s="218"/>
    </row>
    <row r="2672" spans="1:8" s="178" customFormat="1" ht="46.5" x14ac:dyDescent="0.2">
      <c r="A2672" s="209">
        <v>411200</v>
      </c>
      <c r="B2672" s="210" t="s">
        <v>47</v>
      </c>
      <c r="C2672" s="231">
        <v>57900</v>
      </c>
      <c r="D2672" s="220">
        <v>59900</v>
      </c>
      <c r="E2672" s="220">
        <v>0</v>
      </c>
      <c r="F2672" s="221">
        <f>D2672/C2672*100</f>
        <v>103.45423143350605</v>
      </c>
      <c r="G2672" s="218"/>
      <c r="H2672" s="218"/>
    </row>
    <row r="2673" spans="1:8" s="178" customFormat="1" ht="46.5" x14ac:dyDescent="0.2">
      <c r="A2673" s="209">
        <v>411300</v>
      </c>
      <c r="B2673" s="210" t="s">
        <v>48</v>
      </c>
      <c r="C2673" s="231">
        <v>10000</v>
      </c>
      <c r="D2673" s="220">
        <v>35000</v>
      </c>
      <c r="E2673" s="220">
        <v>0</v>
      </c>
      <c r="F2673" s="221"/>
      <c r="G2673" s="218"/>
      <c r="H2673" s="218"/>
    </row>
    <row r="2674" spans="1:8" s="178" customFormat="1" x14ac:dyDescent="0.2">
      <c r="A2674" s="209">
        <v>411400</v>
      </c>
      <c r="B2674" s="210" t="s">
        <v>49</v>
      </c>
      <c r="C2674" s="231">
        <v>50000</v>
      </c>
      <c r="D2674" s="220">
        <v>30000</v>
      </c>
      <c r="E2674" s="220">
        <v>0</v>
      </c>
      <c r="F2674" s="221">
        <f t="shared" ref="F2674:F2684" si="673">D2674/C2674*100</f>
        <v>60</v>
      </c>
      <c r="G2674" s="218"/>
      <c r="H2674" s="218"/>
    </row>
    <row r="2675" spans="1:8" s="178" customFormat="1" x14ac:dyDescent="0.2">
      <c r="A2675" s="224">
        <v>412000</v>
      </c>
      <c r="B2675" s="222" t="s">
        <v>50</v>
      </c>
      <c r="C2675" s="233">
        <f>SUM(C2676:C2685)</f>
        <v>450700</v>
      </c>
      <c r="D2675" s="233">
        <f>SUM(D2676:D2685)</f>
        <v>450700</v>
      </c>
      <c r="E2675" s="233">
        <f>SUM(E2676:E2685)</f>
        <v>0</v>
      </c>
      <c r="F2675" s="217">
        <f t="shared" si="673"/>
        <v>100</v>
      </c>
      <c r="G2675" s="218"/>
      <c r="H2675" s="218"/>
    </row>
    <row r="2676" spans="1:8" s="178" customFormat="1" x14ac:dyDescent="0.2">
      <c r="A2676" s="239">
        <v>412100</v>
      </c>
      <c r="B2676" s="210" t="s">
        <v>51</v>
      </c>
      <c r="C2676" s="231">
        <v>49000</v>
      </c>
      <c r="D2676" s="220">
        <v>34999.999999999993</v>
      </c>
      <c r="E2676" s="220">
        <v>0</v>
      </c>
      <c r="F2676" s="221">
        <f t="shared" si="673"/>
        <v>71.428571428571416</v>
      </c>
      <c r="G2676" s="218"/>
      <c r="H2676" s="218"/>
    </row>
    <row r="2677" spans="1:8" s="178" customFormat="1" ht="46.5" x14ac:dyDescent="0.2">
      <c r="A2677" s="209">
        <v>412200</v>
      </c>
      <c r="B2677" s="210" t="s">
        <v>52</v>
      </c>
      <c r="C2677" s="231">
        <v>200000</v>
      </c>
      <c r="D2677" s="220">
        <v>200000</v>
      </c>
      <c r="E2677" s="220">
        <v>0</v>
      </c>
      <c r="F2677" s="221">
        <f t="shared" si="673"/>
        <v>100</v>
      </c>
      <c r="G2677" s="218"/>
      <c r="H2677" s="218"/>
    </row>
    <row r="2678" spans="1:8" s="178" customFormat="1" x14ac:dyDescent="0.2">
      <c r="A2678" s="209">
        <v>412300</v>
      </c>
      <c r="B2678" s="210" t="s">
        <v>53</v>
      </c>
      <c r="C2678" s="231">
        <v>42000</v>
      </c>
      <c r="D2678" s="220">
        <v>52000</v>
      </c>
      <c r="E2678" s="220">
        <v>0</v>
      </c>
      <c r="F2678" s="221">
        <f t="shared" si="673"/>
        <v>123.80952380952381</v>
      </c>
      <c r="G2678" s="218"/>
      <c r="H2678" s="218"/>
    </row>
    <row r="2679" spans="1:8" s="178" customFormat="1" x14ac:dyDescent="0.2">
      <c r="A2679" s="209">
        <v>412500</v>
      </c>
      <c r="B2679" s="210" t="s">
        <v>57</v>
      </c>
      <c r="C2679" s="231">
        <v>9100</v>
      </c>
      <c r="D2679" s="220">
        <v>10100</v>
      </c>
      <c r="E2679" s="220">
        <v>0</v>
      </c>
      <c r="F2679" s="221">
        <f t="shared" si="673"/>
        <v>110.98901098901099</v>
      </c>
      <c r="G2679" s="218"/>
      <c r="H2679" s="218"/>
    </row>
    <row r="2680" spans="1:8" s="178" customFormat="1" x14ac:dyDescent="0.2">
      <c r="A2680" s="209">
        <v>412600</v>
      </c>
      <c r="B2680" s="210" t="s">
        <v>58</v>
      </c>
      <c r="C2680" s="231">
        <v>11000</v>
      </c>
      <c r="D2680" s="220">
        <v>11000</v>
      </c>
      <c r="E2680" s="220">
        <v>0</v>
      </c>
      <c r="F2680" s="221">
        <f t="shared" si="673"/>
        <v>100</v>
      </c>
      <c r="G2680" s="218"/>
      <c r="H2680" s="218"/>
    </row>
    <row r="2681" spans="1:8" s="178" customFormat="1" x14ac:dyDescent="0.2">
      <c r="A2681" s="209">
        <v>412700</v>
      </c>
      <c r="B2681" s="210" t="s">
        <v>60</v>
      </c>
      <c r="C2681" s="231">
        <v>124000</v>
      </c>
      <c r="D2681" s="220">
        <v>123999.99999999999</v>
      </c>
      <c r="E2681" s="220">
        <v>0</v>
      </c>
      <c r="F2681" s="221">
        <f t="shared" si="673"/>
        <v>99.999999999999986</v>
      </c>
      <c r="G2681" s="218"/>
      <c r="H2681" s="218"/>
    </row>
    <row r="2682" spans="1:8" s="178" customFormat="1" x14ac:dyDescent="0.2">
      <c r="A2682" s="209">
        <v>412900</v>
      </c>
      <c r="B2682" s="223" t="s">
        <v>75</v>
      </c>
      <c r="C2682" s="231">
        <v>11000</v>
      </c>
      <c r="D2682" s="220">
        <v>11000</v>
      </c>
      <c r="E2682" s="220">
        <v>0</v>
      </c>
      <c r="F2682" s="221">
        <f t="shared" si="673"/>
        <v>100</v>
      </c>
      <c r="G2682" s="218"/>
      <c r="H2682" s="218"/>
    </row>
    <row r="2683" spans="1:8" s="178" customFormat="1" ht="46.5" x14ac:dyDescent="0.2">
      <c r="A2683" s="209">
        <v>412900</v>
      </c>
      <c r="B2683" s="223" t="s">
        <v>77</v>
      </c>
      <c r="C2683" s="231">
        <v>500</v>
      </c>
      <c r="D2683" s="220">
        <v>499.99999999999994</v>
      </c>
      <c r="E2683" s="220">
        <v>0</v>
      </c>
      <c r="F2683" s="221">
        <f t="shared" si="673"/>
        <v>99.999999999999986</v>
      </c>
      <c r="G2683" s="218"/>
      <c r="H2683" s="218"/>
    </row>
    <row r="2684" spans="1:8" s="178" customFormat="1" x14ac:dyDescent="0.2">
      <c r="A2684" s="209">
        <v>412900</v>
      </c>
      <c r="B2684" s="223" t="s">
        <v>78</v>
      </c>
      <c r="C2684" s="231">
        <v>4000</v>
      </c>
      <c r="D2684" s="220">
        <v>4000</v>
      </c>
      <c r="E2684" s="220">
        <v>0</v>
      </c>
      <c r="F2684" s="221">
        <f t="shared" si="673"/>
        <v>100</v>
      </c>
      <c r="G2684" s="218"/>
      <c r="H2684" s="218"/>
    </row>
    <row r="2685" spans="1:8" s="178" customFormat="1" x14ac:dyDescent="0.2">
      <c r="A2685" s="209">
        <v>412900</v>
      </c>
      <c r="B2685" s="223" t="s">
        <v>80</v>
      </c>
      <c r="C2685" s="231">
        <v>100</v>
      </c>
      <c r="D2685" s="220">
        <v>3099.9999999999995</v>
      </c>
      <c r="E2685" s="220">
        <v>0</v>
      </c>
      <c r="F2685" s="221"/>
      <c r="G2685" s="218"/>
      <c r="H2685" s="218"/>
    </row>
    <row r="2686" spans="1:8" s="234" customFormat="1" x14ac:dyDescent="0.2">
      <c r="A2686" s="224">
        <v>413000</v>
      </c>
      <c r="B2686" s="222" t="s">
        <v>97</v>
      </c>
      <c r="C2686" s="233">
        <f>C2687</f>
        <v>1000</v>
      </c>
      <c r="D2686" s="233">
        <f t="shared" ref="D2686" si="674">D2687</f>
        <v>1000</v>
      </c>
      <c r="E2686" s="233">
        <f t="shared" ref="E2686" si="675">E2687</f>
        <v>0</v>
      </c>
      <c r="F2686" s="217">
        <f t="shared" ref="F2686:F2693" si="676">D2686/C2686*100</f>
        <v>100</v>
      </c>
      <c r="G2686" s="218"/>
      <c r="H2686" s="218"/>
    </row>
    <row r="2687" spans="1:8" s="178" customFormat="1" x14ac:dyDescent="0.2">
      <c r="A2687" s="209">
        <v>413900</v>
      </c>
      <c r="B2687" s="210" t="s">
        <v>106</v>
      </c>
      <c r="C2687" s="231">
        <v>1000</v>
      </c>
      <c r="D2687" s="220">
        <v>1000</v>
      </c>
      <c r="E2687" s="220">
        <v>0</v>
      </c>
      <c r="F2687" s="221">
        <f t="shared" si="676"/>
        <v>100</v>
      </c>
      <c r="G2687" s="218"/>
      <c r="H2687" s="218"/>
    </row>
    <row r="2688" spans="1:8" s="178" customFormat="1" x14ac:dyDescent="0.2">
      <c r="A2688" s="224">
        <v>510000</v>
      </c>
      <c r="B2688" s="222" t="s">
        <v>245</v>
      </c>
      <c r="C2688" s="233">
        <f>C2689+C2691+0</f>
        <v>8000</v>
      </c>
      <c r="D2688" s="233">
        <f>D2689+D2691+0</f>
        <v>8000</v>
      </c>
      <c r="E2688" s="233">
        <f>E2689+E2691+0</f>
        <v>0</v>
      </c>
      <c r="F2688" s="217">
        <f t="shared" si="676"/>
        <v>100</v>
      </c>
      <c r="G2688" s="218"/>
      <c r="H2688" s="218"/>
    </row>
    <row r="2689" spans="1:8" s="178" customFormat="1" x14ac:dyDescent="0.2">
      <c r="A2689" s="224">
        <v>511000</v>
      </c>
      <c r="B2689" s="222" t="s">
        <v>246</v>
      </c>
      <c r="C2689" s="233">
        <f>SUM(C2690:C2690)</f>
        <v>5000</v>
      </c>
      <c r="D2689" s="233">
        <f>SUM(D2690:D2690)</f>
        <v>5000</v>
      </c>
      <c r="E2689" s="233">
        <f>SUM(E2690:E2690)</f>
        <v>0</v>
      </c>
      <c r="F2689" s="217">
        <f t="shared" si="676"/>
        <v>100</v>
      </c>
      <c r="G2689" s="218"/>
      <c r="H2689" s="218"/>
    </row>
    <row r="2690" spans="1:8" s="178" customFormat="1" x14ac:dyDescent="0.2">
      <c r="A2690" s="209">
        <v>511300</v>
      </c>
      <c r="B2690" s="210" t="s">
        <v>249</v>
      </c>
      <c r="C2690" s="231">
        <v>5000</v>
      </c>
      <c r="D2690" s="220">
        <v>5000</v>
      </c>
      <c r="E2690" s="220">
        <v>0</v>
      </c>
      <c r="F2690" s="221">
        <f t="shared" si="676"/>
        <v>100</v>
      </c>
      <c r="G2690" s="218"/>
      <c r="H2690" s="218"/>
    </row>
    <row r="2691" spans="1:8" s="178" customFormat="1" x14ac:dyDescent="0.2">
      <c r="A2691" s="224">
        <v>516000</v>
      </c>
      <c r="B2691" s="222" t="s">
        <v>257</v>
      </c>
      <c r="C2691" s="233">
        <f>C2692</f>
        <v>3000</v>
      </c>
      <c r="D2691" s="233">
        <f t="shared" ref="D2691" si="677">D2692</f>
        <v>3000</v>
      </c>
      <c r="E2691" s="233">
        <f>E2692</f>
        <v>0</v>
      </c>
      <c r="F2691" s="217">
        <f t="shared" si="676"/>
        <v>100</v>
      </c>
      <c r="G2691" s="218"/>
      <c r="H2691" s="218"/>
    </row>
    <row r="2692" spans="1:8" s="178" customFormat="1" x14ac:dyDescent="0.2">
      <c r="A2692" s="209">
        <v>516100</v>
      </c>
      <c r="B2692" s="210" t="s">
        <v>257</v>
      </c>
      <c r="C2692" s="231">
        <v>3000</v>
      </c>
      <c r="D2692" s="220">
        <v>3000</v>
      </c>
      <c r="E2692" s="220">
        <v>0</v>
      </c>
      <c r="F2692" s="221">
        <f t="shared" si="676"/>
        <v>100</v>
      </c>
      <c r="G2692" s="218"/>
      <c r="H2692" s="218"/>
    </row>
    <row r="2693" spans="1:8" s="234" customFormat="1" x14ac:dyDescent="0.2">
      <c r="A2693" s="224">
        <v>630000</v>
      </c>
      <c r="B2693" s="222" t="s">
        <v>277</v>
      </c>
      <c r="C2693" s="233">
        <f>C2694+C2696</f>
        <v>35000</v>
      </c>
      <c r="D2693" s="233">
        <f>D2694+D2696</f>
        <v>59099.999999999993</v>
      </c>
      <c r="E2693" s="233">
        <f>E2694+E2696</f>
        <v>643900</v>
      </c>
      <c r="F2693" s="217">
        <f t="shared" si="676"/>
        <v>168.85714285714283</v>
      </c>
      <c r="G2693" s="218"/>
      <c r="H2693" s="218"/>
    </row>
    <row r="2694" spans="1:8" s="234" customFormat="1" x14ac:dyDescent="0.2">
      <c r="A2694" s="224">
        <v>631000</v>
      </c>
      <c r="B2694" s="222" t="s">
        <v>278</v>
      </c>
      <c r="C2694" s="233">
        <f>0</f>
        <v>0</v>
      </c>
      <c r="D2694" s="233">
        <f>0</f>
        <v>0</v>
      </c>
      <c r="E2694" s="233">
        <f>0+E2695</f>
        <v>643900</v>
      </c>
      <c r="F2694" s="217">
        <v>0</v>
      </c>
      <c r="G2694" s="218"/>
      <c r="H2694" s="218"/>
    </row>
    <row r="2695" spans="1:8" s="178" customFormat="1" x14ac:dyDescent="0.2">
      <c r="A2695" s="239">
        <v>631200</v>
      </c>
      <c r="B2695" s="210" t="s">
        <v>280</v>
      </c>
      <c r="C2695" s="231">
        <v>0</v>
      </c>
      <c r="D2695" s="220">
        <v>0</v>
      </c>
      <c r="E2695" s="231">
        <v>643900</v>
      </c>
      <c r="F2695" s="217">
        <v>0</v>
      </c>
      <c r="G2695" s="218"/>
      <c r="H2695" s="218"/>
    </row>
    <row r="2696" spans="1:8" s="234" customFormat="1" x14ac:dyDescent="0.2">
      <c r="A2696" s="224">
        <v>638000</v>
      </c>
      <c r="B2696" s="222" t="s">
        <v>284</v>
      </c>
      <c r="C2696" s="233">
        <f>C2697</f>
        <v>35000</v>
      </c>
      <c r="D2696" s="233">
        <f t="shared" ref="D2696" si="678">D2697</f>
        <v>59099.999999999993</v>
      </c>
      <c r="E2696" s="233">
        <f t="shared" ref="E2696" si="679">E2697</f>
        <v>0</v>
      </c>
      <c r="F2696" s="217">
        <f>D2696/C2696*100</f>
        <v>168.85714285714283</v>
      </c>
      <c r="G2696" s="218"/>
      <c r="H2696" s="218"/>
    </row>
    <row r="2697" spans="1:8" s="178" customFormat="1" x14ac:dyDescent="0.2">
      <c r="A2697" s="209">
        <v>638100</v>
      </c>
      <c r="B2697" s="210" t="s">
        <v>285</v>
      </c>
      <c r="C2697" s="231">
        <v>35000</v>
      </c>
      <c r="D2697" s="220">
        <v>59099.999999999993</v>
      </c>
      <c r="E2697" s="220">
        <v>0</v>
      </c>
      <c r="F2697" s="221">
        <f>D2697/C2697*100</f>
        <v>168.85714285714283</v>
      </c>
      <c r="G2697" s="218"/>
      <c r="H2697" s="218"/>
    </row>
    <row r="2698" spans="1:8" s="178" customFormat="1" x14ac:dyDescent="0.2">
      <c r="A2698" s="241"/>
      <c r="B2698" s="227" t="s">
        <v>294</v>
      </c>
      <c r="C2698" s="238">
        <f>C2669+C2688+C2693</f>
        <v>2298300</v>
      </c>
      <c r="D2698" s="238">
        <f>D2669+D2688+D2693</f>
        <v>2235700</v>
      </c>
      <c r="E2698" s="238">
        <f>E2669+E2688+E2693</f>
        <v>643900</v>
      </c>
      <c r="F2698" s="229">
        <f>D2698/C2698*100</f>
        <v>97.276247661314883</v>
      </c>
      <c r="G2698" s="218"/>
      <c r="H2698" s="218"/>
    </row>
    <row r="2699" spans="1:8" s="178" customFormat="1" x14ac:dyDescent="0.2">
      <c r="A2699" s="242"/>
      <c r="B2699" s="202"/>
      <c r="C2699" s="212"/>
      <c r="D2699" s="212"/>
      <c r="E2699" s="212"/>
      <c r="F2699" s="213"/>
      <c r="G2699" s="218"/>
      <c r="H2699" s="218"/>
    </row>
    <row r="2700" spans="1:8" s="178" customFormat="1" x14ac:dyDescent="0.2">
      <c r="A2700" s="205"/>
      <c r="B2700" s="202"/>
      <c r="C2700" s="231"/>
      <c r="D2700" s="231"/>
      <c r="E2700" s="231"/>
      <c r="F2700" s="232"/>
      <c r="G2700" s="218"/>
      <c r="H2700" s="218"/>
    </row>
    <row r="2701" spans="1:8" s="178" customFormat="1" x14ac:dyDescent="0.2">
      <c r="A2701" s="209" t="s">
        <v>444</v>
      </c>
      <c r="B2701" s="222"/>
      <c r="C2701" s="231"/>
      <c r="D2701" s="231"/>
      <c r="E2701" s="231"/>
      <c r="F2701" s="232"/>
      <c r="G2701" s="218"/>
      <c r="H2701" s="218"/>
    </row>
    <row r="2702" spans="1:8" s="178" customFormat="1" x14ac:dyDescent="0.2">
      <c r="A2702" s="209" t="s">
        <v>377</v>
      </c>
      <c r="B2702" s="222"/>
      <c r="C2702" s="231"/>
      <c r="D2702" s="231"/>
      <c r="E2702" s="231"/>
      <c r="F2702" s="232"/>
      <c r="G2702" s="218"/>
      <c r="H2702" s="218"/>
    </row>
    <row r="2703" spans="1:8" s="178" customFormat="1" x14ac:dyDescent="0.2">
      <c r="A2703" s="209" t="s">
        <v>445</v>
      </c>
      <c r="B2703" s="222"/>
      <c r="C2703" s="231"/>
      <c r="D2703" s="231"/>
      <c r="E2703" s="231"/>
      <c r="F2703" s="232"/>
      <c r="G2703" s="218"/>
      <c r="H2703" s="218"/>
    </row>
    <row r="2704" spans="1:8" s="178" customFormat="1" x14ac:dyDescent="0.2">
      <c r="A2704" s="209" t="s">
        <v>293</v>
      </c>
      <c r="B2704" s="222"/>
      <c r="C2704" s="231"/>
      <c r="D2704" s="231"/>
      <c r="E2704" s="231"/>
      <c r="F2704" s="232"/>
      <c r="G2704" s="218"/>
      <c r="H2704" s="218"/>
    </row>
    <row r="2705" spans="1:8" s="178" customFormat="1" x14ac:dyDescent="0.2">
      <c r="A2705" s="209"/>
      <c r="B2705" s="211"/>
      <c r="C2705" s="212"/>
      <c r="D2705" s="212"/>
      <c r="E2705" s="212"/>
      <c r="F2705" s="213"/>
      <c r="G2705" s="218"/>
      <c r="H2705" s="218"/>
    </row>
    <row r="2706" spans="1:8" s="178" customFormat="1" x14ac:dyDescent="0.2">
      <c r="A2706" s="224">
        <v>410000</v>
      </c>
      <c r="B2706" s="215" t="s">
        <v>44</v>
      </c>
      <c r="C2706" s="233">
        <f>C2707+C2712</f>
        <v>1178600</v>
      </c>
      <c r="D2706" s="233">
        <f t="shared" ref="D2706" si="680">D2707+D2712</f>
        <v>1256700</v>
      </c>
      <c r="E2706" s="233">
        <f>E2707+E2712</f>
        <v>0</v>
      </c>
      <c r="F2706" s="217">
        <f t="shared" ref="F2706:F2717" si="681">D2706/C2706*100</f>
        <v>106.62650602409639</v>
      </c>
      <c r="G2706" s="218"/>
      <c r="H2706" s="218"/>
    </row>
    <row r="2707" spans="1:8" s="178" customFormat="1" x14ac:dyDescent="0.2">
      <c r="A2707" s="224">
        <v>411000</v>
      </c>
      <c r="B2707" s="215" t="s">
        <v>45</v>
      </c>
      <c r="C2707" s="233">
        <f>SUM(C2708:C2711)</f>
        <v>940300</v>
      </c>
      <c r="D2707" s="233">
        <f t="shared" ref="D2707" si="682">SUM(D2708:D2711)</f>
        <v>1014500</v>
      </c>
      <c r="E2707" s="233">
        <f>SUM(E2708:E2711)</f>
        <v>0</v>
      </c>
      <c r="F2707" s="217">
        <f t="shared" si="681"/>
        <v>107.89109858555781</v>
      </c>
      <c r="G2707" s="218"/>
      <c r="H2707" s="218"/>
    </row>
    <row r="2708" spans="1:8" s="178" customFormat="1" x14ac:dyDescent="0.2">
      <c r="A2708" s="209">
        <v>411100</v>
      </c>
      <c r="B2708" s="210" t="s">
        <v>46</v>
      </c>
      <c r="C2708" s="231">
        <f>822000+41600+1200</f>
        <v>864800</v>
      </c>
      <c r="D2708" s="220">
        <v>948000</v>
      </c>
      <c r="E2708" s="220">
        <v>0</v>
      </c>
      <c r="F2708" s="221">
        <f t="shared" si="681"/>
        <v>109.62072155411656</v>
      </c>
      <c r="G2708" s="218"/>
      <c r="H2708" s="218"/>
    </row>
    <row r="2709" spans="1:8" s="178" customFormat="1" ht="46.5" x14ac:dyDescent="0.2">
      <c r="A2709" s="209">
        <v>411200</v>
      </c>
      <c r="B2709" s="210" t="s">
        <v>47</v>
      </c>
      <c r="C2709" s="231">
        <v>39000</v>
      </c>
      <c r="D2709" s="220">
        <v>30500</v>
      </c>
      <c r="E2709" s="220">
        <v>0</v>
      </c>
      <c r="F2709" s="221">
        <f t="shared" si="681"/>
        <v>78.205128205128204</v>
      </c>
      <c r="G2709" s="218"/>
      <c r="H2709" s="218"/>
    </row>
    <row r="2710" spans="1:8" s="178" customFormat="1" ht="46.5" x14ac:dyDescent="0.2">
      <c r="A2710" s="209">
        <v>411300</v>
      </c>
      <c r="B2710" s="210" t="s">
        <v>48</v>
      </c>
      <c r="C2710" s="231">
        <v>21000</v>
      </c>
      <c r="D2710" s="220">
        <v>21000</v>
      </c>
      <c r="E2710" s="220">
        <v>0</v>
      </c>
      <c r="F2710" s="221">
        <f t="shared" si="681"/>
        <v>100</v>
      </c>
      <c r="G2710" s="218"/>
      <c r="H2710" s="218"/>
    </row>
    <row r="2711" spans="1:8" s="178" customFormat="1" x14ac:dyDescent="0.2">
      <c r="A2711" s="209">
        <v>411400</v>
      </c>
      <c r="B2711" s="210" t="s">
        <v>49</v>
      </c>
      <c r="C2711" s="231">
        <v>15500</v>
      </c>
      <c r="D2711" s="220">
        <v>15000</v>
      </c>
      <c r="E2711" s="220">
        <v>0</v>
      </c>
      <c r="F2711" s="221">
        <f t="shared" si="681"/>
        <v>96.774193548387103</v>
      </c>
      <c r="G2711" s="218"/>
      <c r="H2711" s="218"/>
    </row>
    <row r="2712" spans="1:8" s="178" customFormat="1" x14ac:dyDescent="0.2">
      <c r="A2712" s="224">
        <v>412000</v>
      </c>
      <c r="B2712" s="222" t="s">
        <v>50</v>
      </c>
      <c r="C2712" s="233">
        <f>SUM(C2713:C2722)</f>
        <v>238300</v>
      </c>
      <c r="D2712" s="233">
        <f>SUM(D2713:D2722)</f>
        <v>242200</v>
      </c>
      <c r="E2712" s="233">
        <f>SUM(E2713:E2722)</f>
        <v>0</v>
      </c>
      <c r="F2712" s="217">
        <f t="shared" si="681"/>
        <v>101.63659253042383</v>
      </c>
      <c r="G2712" s="218"/>
      <c r="H2712" s="218"/>
    </row>
    <row r="2713" spans="1:8" s="178" customFormat="1" ht="46.5" x14ac:dyDescent="0.2">
      <c r="A2713" s="209">
        <v>412200</v>
      </c>
      <c r="B2713" s="210" t="s">
        <v>52</v>
      </c>
      <c r="C2713" s="231">
        <v>174600</v>
      </c>
      <c r="D2713" s="220">
        <v>185200</v>
      </c>
      <c r="E2713" s="220">
        <v>0</v>
      </c>
      <c r="F2713" s="221">
        <f t="shared" si="681"/>
        <v>106.07101947308134</v>
      </c>
      <c r="G2713" s="218"/>
      <c r="H2713" s="218"/>
    </row>
    <row r="2714" spans="1:8" s="178" customFormat="1" x14ac:dyDescent="0.2">
      <c r="A2714" s="209">
        <v>412300</v>
      </c>
      <c r="B2714" s="210" t="s">
        <v>53</v>
      </c>
      <c r="C2714" s="231">
        <v>12500</v>
      </c>
      <c r="D2714" s="220">
        <v>12599.999999999996</v>
      </c>
      <c r="E2714" s="220">
        <v>0</v>
      </c>
      <c r="F2714" s="221">
        <f t="shared" si="681"/>
        <v>100.79999999999998</v>
      </c>
      <c r="G2714" s="218"/>
      <c r="H2714" s="218"/>
    </row>
    <row r="2715" spans="1:8" s="178" customFormat="1" x14ac:dyDescent="0.2">
      <c r="A2715" s="209">
        <v>412500</v>
      </c>
      <c r="B2715" s="210" t="s">
        <v>57</v>
      </c>
      <c r="C2715" s="231">
        <v>3000</v>
      </c>
      <c r="D2715" s="220">
        <v>2999.9999999999995</v>
      </c>
      <c r="E2715" s="220">
        <v>0</v>
      </c>
      <c r="F2715" s="221">
        <f t="shared" si="681"/>
        <v>99.999999999999986</v>
      </c>
      <c r="G2715" s="218"/>
      <c r="H2715" s="218"/>
    </row>
    <row r="2716" spans="1:8" s="178" customFormat="1" x14ac:dyDescent="0.2">
      <c r="A2716" s="209">
        <v>412600</v>
      </c>
      <c r="B2716" s="210" t="s">
        <v>58</v>
      </c>
      <c r="C2716" s="231">
        <v>3500</v>
      </c>
      <c r="D2716" s="220">
        <v>5500</v>
      </c>
      <c r="E2716" s="220">
        <v>0</v>
      </c>
      <c r="F2716" s="221">
        <f t="shared" si="681"/>
        <v>157.14285714285714</v>
      </c>
      <c r="G2716" s="218"/>
      <c r="H2716" s="218"/>
    </row>
    <row r="2717" spans="1:8" s="178" customFormat="1" x14ac:dyDescent="0.2">
      <c r="A2717" s="209">
        <v>412700</v>
      </c>
      <c r="B2717" s="210" t="s">
        <v>60</v>
      </c>
      <c r="C2717" s="231">
        <v>40000</v>
      </c>
      <c r="D2717" s="220">
        <v>25000</v>
      </c>
      <c r="E2717" s="220">
        <v>0</v>
      </c>
      <c r="F2717" s="221">
        <f t="shared" si="681"/>
        <v>62.5</v>
      </c>
      <c r="G2717" s="218"/>
      <c r="H2717" s="218"/>
    </row>
    <row r="2718" spans="1:8" s="178" customFormat="1" x14ac:dyDescent="0.2">
      <c r="A2718" s="209">
        <v>412900</v>
      </c>
      <c r="B2718" s="210" t="s">
        <v>74</v>
      </c>
      <c r="C2718" s="231">
        <v>0</v>
      </c>
      <c r="D2718" s="220">
        <v>1000</v>
      </c>
      <c r="E2718" s="220">
        <v>0</v>
      </c>
      <c r="F2718" s="217">
        <v>0</v>
      </c>
      <c r="G2718" s="218"/>
      <c r="H2718" s="218"/>
    </row>
    <row r="2719" spans="1:8" s="178" customFormat="1" x14ac:dyDescent="0.2">
      <c r="A2719" s="209">
        <v>412900</v>
      </c>
      <c r="B2719" s="223" t="s">
        <v>76</v>
      </c>
      <c r="C2719" s="231">
        <v>0</v>
      </c>
      <c r="D2719" s="220">
        <v>900</v>
      </c>
      <c r="E2719" s="220">
        <v>0</v>
      </c>
      <c r="F2719" s="217">
        <v>0</v>
      </c>
      <c r="G2719" s="218"/>
      <c r="H2719" s="218"/>
    </row>
    <row r="2720" spans="1:8" s="178" customFormat="1" ht="46.5" x14ac:dyDescent="0.2">
      <c r="A2720" s="209">
        <v>412900</v>
      </c>
      <c r="B2720" s="223" t="s">
        <v>77</v>
      </c>
      <c r="C2720" s="231">
        <v>1999.9999999999998</v>
      </c>
      <c r="D2720" s="220">
        <v>1700</v>
      </c>
      <c r="E2720" s="220">
        <v>0</v>
      </c>
      <c r="F2720" s="221">
        <f>D2720/C2720*100</f>
        <v>85.000000000000014</v>
      </c>
      <c r="G2720" s="218"/>
      <c r="H2720" s="218"/>
    </row>
    <row r="2721" spans="1:8" s="178" customFormat="1" x14ac:dyDescent="0.2">
      <c r="A2721" s="209">
        <v>412900</v>
      </c>
      <c r="B2721" s="223" t="s">
        <v>78</v>
      </c>
      <c r="C2721" s="231">
        <v>2000</v>
      </c>
      <c r="D2721" s="220">
        <v>1700</v>
      </c>
      <c r="E2721" s="220">
        <v>0</v>
      </c>
      <c r="F2721" s="221">
        <f>D2721/C2721*100</f>
        <v>85</v>
      </c>
      <c r="G2721" s="218"/>
      <c r="H2721" s="218"/>
    </row>
    <row r="2722" spans="1:8" s="178" customFormat="1" x14ac:dyDescent="0.2">
      <c r="A2722" s="209">
        <v>412900</v>
      </c>
      <c r="B2722" s="210" t="s">
        <v>80</v>
      </c>
      <c r="C2722" s="231">
        <v>700</v>
      </c>
      <c r="D2722" s="220">
        <v>5600</v>
      </c>
      <c r="E2722" s="220">
        <v>0</v>
      </c>
      <c r="F2722" s="221"/>
      <c r="G2722" s="218"/>
      <c r="H2722" s="218"/>
    </row>
    <row r="2723" spans="1:8" s="234" customFormat="1" x14ac:dyDescent="0.2">
      <c r="A2723" s="224">
        <v>510000</v>
      </c>
      <c r="B2723" s="222" t="s">
        <v>245</v>
      </c>
      <c r="C2723" s="233">
        <f>C2724</f>
        <v>5100</v>
      </c>
      <c r="D2723" s="233">
        <f t="shared" ref="D2723" si="683">D2724</f>
        <v>5100</v>
      </c>
      <c r="E2723" s="233">
        <f t="shared" ref="E2723" si="684">E2724</f>
        <v>0</v>
      </c>
      <c r="F2723" s="217">
        <f>D2723/C2723*100</f>
        <v>100</v>
      </c>
      <c r="G2723" s="218"/>
      <c r="H2723" s="218"/>
    </row>
    <row r="2724" spans="1:8" s="234" customFormat="1" x14ac:dyDescent="0.2">
      <c r="A2724" s="224">
        <v>511000</v>
      </c>
      <c r="B2724" s="222" t="s">
        <v>246</v>
      </c>
      <c r="C2724" s="233">
        <f>SUM(C2725:C2726)</f>
        <v>5100</v>
      </c>
      <c r="D2724" s="233">
        <f t="shared" ref="D2724" si="685">SUM(D2725:D2726)</f>
        <v>5100</v>
      </c>
      <c r="E2724" s="233">
        <f>SUM(E2725:E2726)</f>
        <v>0</v>
      </c>
      <c r="F2724" s="217">
        <f>D2724/C2724*100</f>
        <v>100</v>
      </c>
      <c r="G2724" s="218"/>
      <c r="H2724" s="218"/>
    </row>
    <row r="2725" spans="1:8" s="178" customFormat="1" ht="46.5" x14ac:dyDescent="0.2">
      <c r="A2725" s="209">
        <v>511200</v>
      </c>
      <c r="B2725" s="210" t="s">
        <v>248</v>
      </c>
      <c r="C2725" s="231">
        <v>100</v>
      </c>
      <c r="D2725" s="220">
        <v>100</v>
      </c>
      <c r="E2725" s="220">
        <v>0</v>
      </c>
      <c r="F2725" s="221">
        <f>D2725/C2725*100</f>
        <v>100</v>
      </c>
      <c r="G2725" s="218"/>
      <c r="H2725" s="218"/>
    </row>
    <row r="2726" spans="1:8" s="178" customFormat="1" x14ac:dyDescent="0.2">
      <c r="A2726" s="209">
        <v>511300</v>
      </c>
      <c r="B2726" s="210" t="s">
        <v>249</v>
      </c>
      <c r="C2726" s="231">
        <v>5000</v>
      </c>
      <c r="D2726" s="220">
        <v>5000</v>
      </c>
      <c r="E2726" s="220">
        <v>0</v>
      </c>
      <c r="F2726" s="221">
        <f>D2726/C2726*100</f>
        <v>100</v>
      </c>
      <c r="G2726" s="218"/>
      <c r="H2726" s="218"/>
    </row>
    <row r="2727" spans="1:8" s="234" customFormat="1" x14ac:dyDescent="0.2">
      <c r="A2727" s="224">
        <v>630000</v>
      </c>
      <c r="B2727" s="222" t="s">
        <v>277</v>
      </c>
      <c r="C2727" s="233">
        <f>C2728+0</f>
        <v>0</v>
      </c>
      <c r="D2727" s="233">
        <f>D2728+0</f>
        <v>0</v>
      </c>
      <c r="E2727" s="233">
        <f>E2728+0</f>
        <v>150000</v>
      </c>
      <c r="F2727" s="217">
        <v>0</v>
      </c>
      <c r="G2727" s="218"/>
      <c r="H2727" s="218"/>
    </row>
    <row r="2728" spans="1:8" s="234" customFormat="1" x14ac:dyDescent="0.2">
      <c r="A2728" s="224">
        <v>631000</v>
      </c>
      <c r="B2728" s="222" t="s">
        <v>278</v>
      </c>
      <c r="C2728" s="233">
        <f>0+C2729</f>
        <v>0</v>
      </c>
      <c r="D2728" s="233">
        <f>0+D2729</f>
        <v>0</v>
      </c>
      <c r="E2728" s="233">
        <f>0+E2729</f>
        <v>150000</v>
      </c>
      <c r="F2728" s="217">
        <v>0</v>
      </c>
      <c r="G2728" s="218"/>
      <c r="H2728" s="218"/>
    </row>
    <row r="2729" spans="1:8" s="178" customFormat="1" x14ac:dyDescent="0.2">
      <c r="A2729" s="239">
        <v>631200</v>
      </c>
      <c r="B2729" s="210" t="s">
        <v>280</v>
      </c>
      <c r="C2729" s="231">
        <v>0</v>
      </c>
      <c r="D2729" s="220">
        <v>0</v>
      </c>
      <c r="E2729" s="231">
        <v>150000</v>
      </c>
      <c r="F2729" s="217">
        <v>0</v>
      </c>
      <c r="G2729" s="218"/>
      <c r="H2729" s="218"/>
    </row>
    <row r="2730" spans="1:8" s="178" customFormat="1" x14ac:dyDescent="0.2">
      <c r="A2730" s="241"/>
      <c r="B2730" s="227" t="s">
        <v>294</v>
      </c>
      <c r="C2730" s="238">
        <f>C2706+C2723+C2727</f>
        <v>1183700</v>
      </c>
      <c r="D2730" s="238">
        <f>D2706+D2723+D2727</f>
        <v>1261800</v>
      </c>
      <c r="E2730" s="238">
        <f>E2706+E2723+E2727</f>
        <v>150000</v>
      </c>
      <c r="F2730" s="229">
        <f>D2730/C2730*100</f>
        <v>106.59795556306497</v>
      </c>
      <c r="G2730" s="218"/>
      <c r="H2730" s="218"/>
    </row>
    <row r="2731" spans="1:8" s="178" customFormat="1" x14ac:dyDescent="0.2">
      <c r="A2731" s="242"/>
      <c r="B2731" s="202"/>
      <c r="C2731" s="212"/>
      <c r="D2731" s="212"/>
      <c r="E2731" s="212"/>
      <c r="F2731" s="213"/>
      <c r="G2731" s="218"/>
      <c r="H2731" s="218"/>
    </row>
    <row r="2732" spans="1:8" s="178" customFormat="1" x14ac:dyDescent="0.2">
      <c r="A2732" s="205"/>
      <c r="B2732" s="202"/>
      <c r="C2732" s="231"/>
      <c r="D2732" s="231"/>
      <c r="E2732" s="231"/>
      <c r="F2732" s="232"/>
      <c r="G2732" s="218"/>
      <c r="H2732" s="218"/>
    </row>
    <row r="2733" spans="1:8" s="178" customFormat="1" x14ac:dyDescent="0.2">
      <c r="A2733" s="209" t="s">
        <v>446</v>
      </c>
      <c r="B2733" s="222"/>
      <c r="C2733" s="231"/>
      <c r="D2733" s="231"/>
      <c r="E2733" s="231"/>
      <c r="F2733" s="232"/>
      <c r="G2733" s="218"/>
      <c r="H2733" s="218"/>
    </row>
    <row r="2734" spans="1:8" s="178" customFormat="1" x14ac:dyDescent="0.2">
      <c r="A2734" s="209" t="s">
        <v>377</v>
      </c>
      <c r="B2734" s="222"/>
      <c r="C2734" s="231"/>
      <c r="D2734" s="231"/>
      <c r="E2734" s="231"/>
      <c r="F2734" s="232"/>
      <c r="G2734" s="218"/>
      <c r="H2734" s="218"/>
    </row>
    <row r="2735" spans="1:8" s="178" customFormat="1" x14ac:dyDescent="0.2">
      <c r="A2735" s="209" t="s">
        <v>447</v>
      </c>
      <c r="B2735" s="222"/>
      <c r="C2735" s="231"/>
      <c r="D2735" s="231"/>
      <c r="E2735" s="231"/>
      <c r="F2735" s="232"/>
      <c r="G2735" s="218"/>
      <c r="H2735" s="218"/>
    </row>
    <row r="2736" spans="1:8" s="178" customFormat="1" x14ac:dyDescent="0.2">
      <c r="A2736" s="209" t="s">
        <v>293</v>
      </c>
      <c r="B2736" s="222"/>
      <c r="C2736" s="231"/>
      <c r="D2736" s="231"/>
      <c r="E2736" s="231"/>
      <c r="F2736" s="232"/>
      <c r="G2736" s="218"/>
      <c r="H2736" s="218"/>
    </row>
    <row r="2737" spans="1:8" s="178" customFormat="1" x14ac:dyDescent="0.2">
      <c r="A2737" s="209"/>
      <c r="B2737" s="211"/>
      <c r="C2737" s="212"/>
      <c r="D2737" s="212"/>
      <c r="E2737" s="212"/>
      <c r="F2737" s="213"/>
      <c r="G2737" s="218"/>
      <c r="H2737" s="218"/>
    </row>
    <row r="2738" spans="1:8" s="178" customFormat="1" x14ac:dyDescent="0.2">
      <c r="A2738" s="224">
        <v>410000</v>
      </c>
      <c r="B2738" s="215" t="s">
        <v>44</v>
      </c>
      <c r="C2738" s="233">
        <f>C2739+C2744</f>
        <v>2638600</v>
      </c>
      <c r="D2738" s="233">
        <f t="shared" ref="D2738" si="686">D2739+D2744</f>
        <v>2751799.9999999995</v>
      </c>
      <c r="E2738" s="233">
        <f>E2739+E2744</f>
        <v>0</v>
      </c>
      <c r="F2738" s="217">
        <f t="shared" ref="F2738:F2756" si="687">D2738/C2738*100</f>
        <v>104.29015386947623</v>
      </c>
      <c r="G2738" s="218"/>
      <c r="H2738" s="218"/>
    </row>
    <row r="2739" spans="1:8" s="178" customFormat="1" x14ac:dyDescent="0.2">
      <c r="A2739" s="224">
        <v>411000</v>
      </c>
      <c r="B2739" s="215" t="s">
        <v>45</v>
      </c>
      <c r="C2739" s="233">
        <f>SUM(C2740:C2743)</f>
        <v>2081600</v>
      </c>
      <c r="D2739" s="233">
        <f t="shared" ref="D2739" si="688">SUM(D2740:D2743)</f>
        <v>2196000</v>
      </c>
      <c r="E2739" s="233">
        <f>SUM(E2740:E2743)</f>
        <v>0</v>
      </c>
      <c r="F2739" s="217">
        <f t="shared" si="687"/>
        <v>105.4957724827056</v>
      </c>
      <c r="G2739" s="218"/>
      <c r="H2739" s="218"/>
    </row>
    <row r="2740" spans="1:8" s="178" customFormat="1" x14ac:dyDescent="0.2">
      <c r="A2740" s="209">
        <v>411100</v>
      </c>
      <c r="B2740" s="210" t="s">
        <v>46</v>
      </c>
      <c r="C2740" s="231">
        <f>1815000+92100+1500</f>
        <v>1908600</v>
      </c>
      <c r="D2740" s="220">
        <v>2012000</v>
      </c>
      <c r="E2740" s="220">
        <v>0</v>
      </c>
      <c r="F2740" s="221">
        <f t="shared" si="687"/>
        <v>105.41758356910825</v>
      </c>
      <c r="G2740" s="218"/>
      <c r="H2740" s="218"/>
    </row>
    <row r="2741" spans="1:8" s="178" customFormat="1" ht="46.5" x14ac:dyDescent="0.2">
      <c r="A2741" s="209">
        <v>411200</v>
      </c>
      <c r="B2741" s="210" t="s">
        <v>47</v>
      </c>
      <c r="C2741" s="231">
        <v>83000</v>
      </c>
      <c r="D2741" s="220">
        <v>92700</v>
      </c>
      <c r="E2741" s="220">
        <v>0</v>
      </c>
      <c r="F2741" s="221">
        <f t="shared" si="687"/>
        <v>111.68674698795181</v>
      </c>
      <c r="G2741" s="218"/>
      <c r="H2741" s="218"/>
    </row>
    <row r="2742" spans="1:8" s="178" customFormat="1" ht="46.5" x14ac:dyDescent="0.2">
      <c r="A2742" s="209">
        <v>411300</v>
      </c>
      <c r="B2742" s="210" t="s">
        <v>48</v>
      </c>
      <c r="C2742" s="231">
        <v>45000</v>
      </c>
      <c r="D2742" s="220">
        <v>63500</v>
      </c>
      <c r="E2742" s="220">
        <v>0</v>
      </c>
      <c r="F2742" s="221">
        <f t="shared" si="687"/>
        <v>141.11111111111111</v>
      </c>
      <c r="G2742" s="218"/>
      <c r="H2742" s="218"/>
    </row>
    <row r="2743" spans="1:8" s="178" customFormat="1" x14ac:dyDescent="0.2">
      <c r="A2743" s="209">
        <v>411400</v>
      </c>
      <c r="B2743" s="210" t="s">
        <v>49</v>
      </c>
      <c r="C2743" s="231">
        <v>45000</v>
      </c>
      <c r="D2743" s="220">
        <v>27800</v>
      </c>
      <c r="E2743" s="220">
        <v>0</v>
      </c>
      <c r="F2743" s="221">
        <f t="shared" si="687"/>
        <v>61.777777777777779</v>
      </c>
      <c r="G2743" s="218"/>
      <c r="H2743" s="218"/>
    </row>
    <row r="2744" spans="1:8" s="178" customFormat="1" x14ac:dyDescent="0.2">
      <c r="A2744" s="224">
        <v>412000</v>
      </c>
      <c r="B2744" s="222" t="s">
        <v>50</v>
      </c>
      <c r="C2744" s="233">
        <f>SUM(C2745:C2753)</f>
        <v>557000</v>
      </c>
      <c r="D2744" s="233">
        <f>SUM(D2745:D2753)</f>
        <v>555799.99999999965</v>
      </c>
      <c r="E2744" s="233">
        <f>SUM(E2745:E2753)</f>
        <v>0</v>
      </c>
      <c r="F2744" s="217">
        <f t="shared" si="687"/>
        <v>99.784560143626507</v>
      </c>
      <c r="G2744" s="218"/>
      <c r="H2744" s="218"/>
    </row>
    <row r="2745" spans="1:8" s="178" customFormat="1" ht="46.5" x14ac:dyDescent="0.2">
      <c r="A2745" s="209">
        <v>412200</v>
      </c>
      <c r="B2745" s="210" t="s">
        <v>52</v>
      </c>
      <c r="C2745" s="231">
        <v>244000</v>
      </c>
      <c r="D2745" s="220">
        <v>235799.99999999965</v>
      </c>
      <c r="E2745" s="220">
        <v>0</v>
      </c>
      <c r="F2745" s="221">
        <f t="shared" si="687"/>
        <v>96.639344262294941</v>
      </c>
      <c r="G2745" s="218"/>
      <c r="H2745" s="218"/>
    </row>
    <row r="2746" spans="1:8" s="178" customFormat="1" x14ac:dyDescent="0.2">
      <c r="A2746" s="209">
        <v>412300</v>
      </c>
      <c r="B2746" s="210" t="s">
        <v>53</v>
      </c>
      <c r="C2746" s="231">
        <v>34500</v>
      </c>
      <c r="D2746" s="220">
        <v>37500</v>
      </c>
      <c r="E2746" s="220">
        <v>0</v>
      </c>
      <c r="F2746" s="221">
        <f t="shared" si="687"/>
        <v>108.69565217391303</v>
      </c>
      <c r="G2746" s="218"/>
      <c r="H2746" s="218"/>
    </row>
    <row r="2747" spans="1:8" s="178" customFormat="1" x14ac:dyDescent="0.2">
      <c r="A2747" s="209">
        <v>412500</v>
      </c>
      <c r="B2747" s="210" t="s">
        <v>57</v>
      </c>
      <c r="C2747" s="231">
        <v>7000</v>
      </c>
      <c r="D2747" s="220">
        <v>7500</v>
      </c>
      <c r="E2747" s="220">
        <v>0</v>
      </c>
      <c r="F2747" s="221">
        <f t="shared" si="687"/>
        <v>107.14285714285714</v>
      </c>
      <c r="G2747" s="218"/>
      <c r="H2747" s="218"/>
    </row>
    <row r="2748" spans="1:8" s="178" customFormat="1" x14ac:dyDescent="0.2">
      <c r="A2748" s="209">
        <v>412600</v>
      </c>
      <c r="B2748" s="210" t="s">
        <v>58</v>
      </c>
      <c r="C2748" s="231">
        <v>5500</v>
      </c>
      <c r="D2748" s="220">
        <v>6499.9999999999964</v>
      </c>
      <c r="E2748" s="220">
        <v>0</v>
      </c>
      <c r="F2748" s="221">
        <f t="shared" si="687"/>
        <v>118.18181818181812</v>
      </c>
      <c r="G2748" s="218"/>
      <c r="H2748" s="218"/>
    </row>
    <row r="2749" spans="1:8" s="178" customFormat="1" x14ac:dyDescent="0.2">
      <c r="A2749" s="209">
        <v>412700</v>
      </c>
      <c r="B2749" s="210" t="s">
        <v>60</v>
      </c>
      <c r="C2749" s="231">
        <v>245000</v>
      </c>
      <c r="D2749" s="220">
        <v>242400</v>
      </c>
      <c r="E2749" s="220">
        <v>0</v>
      </c>
      <c r="F2749" s="221">
        <f t="shared" si="687"/>
        <v>98.938775510204081</v>
      </c>
      <c r="G2749" s="218"/>
      <c r="H2749" s="218"/>
    </row>
    <row r="2750" spans="1:8" s="178" customFormat="1" x14ac:dyDescent="0.2">
      <c r="A2750" s="209">
        <v>412900</v>
      </c>
      <c r="B2750" s="210" t="s">
        <v>74</v>
      </c>
      <c r="C2750" s="231">
        <v>1500</v>
      </c>
      <c r="D2750" s="220">
        <v>1500</v>
      </c>
      <c r="E2750" s="220">
        <v>0</v>
      </c>
      <c r="F2750" s="221">
        <f t="shared" si="687"/>
        <v>100</v>
      </c>
      <c r="G2750" s="218"/>
      <c r="H2750" s="218"/>
    </row>
    <row r="2751" spans="1:8" s="178" customFormat="1" ht="46.5" x14ac:dyDescent="0.2">
      <c r="A2751" s="209">
        <v>412900</v>
      </c>
      <c r="B2751" s="223" t="s">
        <v>77</v>
      </c>
      <c r="C2751" s="231">
        <v>8500</v>
      </c>
      <c r="D2751" s="220">
        <v>9399.9999999999964</v>
      </c>
      <c r="E2751" s="220">
        <v>0</v>
      </c>
      <c r="F2751" s="221">
        <f t="shared" si="687"/>
        <v>110.58823529411761</v>
      </c>
      <c r="G2751" s="218"/>
      <c r="H2751" s="218"/>
    </row>
    <row r="2752" spans="1:8" s="178" customFormat="1" x14ac:dyDescent="0.2">
      <c r="A2752" s="209">
        <v>412900</v>
      </c>
      <c r="B2752" s="223" t="s">
        <v>78</v>
      </c>
      <c r="C2752" s="231">
        <v>4000</v>
      </c>
      <c r="D2752" s="220">
        <v>7199.9999999999964</v>
      </c>
      <c r="E2752" s="220">
        <v>0</v>
      </c>
      <c r="F2752" s="221">
        <f t="shared" si="687"/>
        <v>179.99999999999991</v>
      </c>
      <c r="G2752" s="218"/>
      <c r="H2752" s="218"/>
    </row>
    <row r="2753" spans="1:8" s="178" customFormat="1" x14ac:dyDescent="0.2">
      <c r="A2753" s="209">
        <v>412900</v>
      </c>
      <c r="B2753" s="210" t="s">
        <v>80</v>
      </c>
      <c r="C2753" s="231">
        <v>7000</v>
      </c>
      <c r="D2753" s="220">
        <v>8000</v>
      </c>
      <c r="E2753" s="220">
        <v>0</v>
      </c>
      <c r="F2753" s="221">
        <f t="shared" si="687"/>
        <v>114.28571428571428</v>
      </c>
      <c r="G2753" s="218"/>
      <c r="H2753" s="218"/>
    </row>
    <row r="2754" spans="1:8" s="178" customFormat="1" x14ac:dyDescent="0.2">
      <c r="A2754" s="224">
        <v>510000</v>
      </c>
      <c r="B2754" s="222" t="s">
        <v>245</v>
      </c>
      <c r="C2754" s="233">
        <f>C2755+0</f>
        <v>5000</v>
      </c>
      <c r="D2754" s="233">
        <f>D2755+0</f>
        <v>6200</v>
      </c>
      <c r="E2754" s="233">
        <f>E2755+0</f>
        <v>0</v>
      </c>
      <c r="F2754" s="217">
        <f t="shared" si="687"/>
        <v>124</v>
      </c>
      <c r="G2754" s="218"/>
      <c r="H2754" s="218"/>
    </row>
    <row r="2755" spans="1:8" s="178" customFormat="1" x14ac:dyDescent="0.2">
      <c r="A2755" s="224">
        <v>511000</v>
      </c>
      <c r="B2755" s="222" t="s">
        <v>246</v>
      </c>
      <c r="C2755" s="233">
        <f>SUM(C2756:C2756)</f>
        <v>5000</v>
      </c>
      <c r="D2755" s="233">
        <f>SUM(D2756:D2756)</f>
        <v>6200</v>
      </c>
      <c r="E2755" s="233">
        <f>SUM(E2756:E2756)</f>
        <v>0</v>
      </c>
      <c r="F2755" s="217">
        <f t="shared" si="687"/>
        <v>124</v>
      </c>
      <c r="G2755" s="218"/>
      <c r="H2755" s="218"/>
    </row>
    <row r="2756" spans="1:8" s="178" customFormat="1" x14ac:dyDescent="0.2">
      <c r="A2756" s="209">
        <v>511300</v>
      </c>
      <c r="B2756" s="210" t="s">
        <v>249</v>
      </c>
      <c r="C2756" s="231">
        <v>5000</v>
      </c>
      <c r="D2756" s="220">
        <v>6200</v>
      </c>
      <c r="E2756" s="220">
        <v>0</v>
      </c>
      <c r="F2756" s="221">
        <f t="shared" si="687"/>
        <v>124</v>
      </c>
      <c r="G2756" s="218"/>
      <c r="H2756" s="218"/>
    </row>
    <row r="2757" spans="1:8" s="234" customFormat="1" x14ac:dyDescent="0.2">
      <c r="A2757" s="224">
        <v>630000</v>
      </c>
      <c r="B2757" s="222" t="s">
        <v>277</v>
      </c>
      <c r="C2757" s="233">
        <f>C2758+C2760</f>
        <v>0</v>
      </c>
      <c r="D2757" s="233">
        <f>D2758+D2760</f>
        <v>35000</v>
      </c>
      <c r="E2757" s="233">
        <f>E2758+E2760</f>
        <v>1610000</v>
      </c>
      <c r="F2757" s="217">
        <v>0</v>
      </c>
      <c r="G2757" s="218"/>
      <c r="H2757" s="218"/>
    </row>
    <row r="2758" spans="1:8" s="234" customFormat="1" x14ac:dyDescent="0.2">
      <c r="A2758" s="224">
        <v>631000</v>
      </c>
      <c r="B2758" s="222" t="s">
        <v>278</v>
      </c>
      <c r="C2758" s="233">
        <f>0+C2759</f>
        <v>0</v>
      </c>
      <c r="D2758" s="233">
        <f>0+D2759</f>
        <v>0</v>
      </c>
      <c r="E2758" s="233">
        <f>0+E2759</f>
        <v>1610000</v>
      </c>
      <c r="F2758" s="217">
        <v>0</v>
      </c>
      <c r="G2758" s="218"/>
      <c r="H2758" s="218"/>
    </row>
    <row r="2759" spans="1:8" s="178" customFormat="1" x14ac:dyDescent="0.2">
      <c r="A2759" s="239">
        <v>631200</v>
      </c>
      <c r="B2759" s="210" t="s">
        <v>280</v>
      </c>
      <c r="C2759" s="231">
        <v>0</v>
      </c>
      <c r="D2759" s="220">
        <v>0</v>
      </c>
      <c r="E2759" s="231">
        <v>1610000</v>
      </c>
      <c r="F2759" s="217">
        <v>0</v>
      </c>
      <c r="G2759" s="218"/>
      <c r="H2759" s="218"/>
    </row>
    <row r="2760" spans="1:8" s="234" customFormat="1" x14ac:dyDescent="0.2">
      <c r="A2760" s="224">
        <v>638000</v>
      </c>
      <c r="B2760" s="222" t="s">
        <v>284</v>
      </c>
      <c r="C2760" s="233">
        <f>C2761</f>
        <v>0</v>
      </c>
      <c r="D2760" s="233">
        <f t="shared" ref="D2760" si="689">D2761</f>
        <v>35000</v>
      </c>
      <c r="E2760" s="233">
        <f t="shared" ref="E2760" si="690">E2761</f>
        <v>0</v>
      </c>
      <c r="F2760" s="217">
        <v>0</v>
      </c>
      <c r="G2760" s="218"/>
      <c r="H2760" s="218"/>
    </row>
    <row r="2761" spans="1:8" s="178" customFormat="1" x14ac:dyDescent="0.2">
      <c r="A2761" s="209">
        <v>638100</v>
      </c>
      <c r="B2761" s="210" t="s">
        <v>285</v>
      </c>
      <c r="C2761" s="231">
        <v>0</v>
      </c>
      <c r="D2761" s="220">
        <v>35000</v>
      </c>
      <c r="E2761" s="220">
        <v>0</v>
      </c>
      <c r="F2761" s="217">
        <v>0</v>
      </c>
      <c r="G2761" s="218"/>
      <c r="H2761" s="218"/>
    </row>
    <row r="2762" spans="1:8" s="178" customFormat="1" x14ac:dyDescent="0.2">
      <c r="A2762" s="241"/>
      <c r="B2762" s="227" t="s">
        <v>294</v>
      </c>
      <c r="C2762" s="238">
        <f>C2738+C2754+C2757</f>
        <v>2643600</v>
      </c>
      <c r="D2762" s="238">
        <f>D2738+D2754+D2757</f>
        <v>2792999.9999999995</v>
      </c>
      <c r="E2762" s="238">
        <f>E2738+E2754+E2757</f>
        <v>1610000</v>
      </c>
      <c r="F2762" s="229">
        <f>D2762/C2762*100</f>
        <v>105.65138447571492</v>
      </c>
      <c r="G2762" s="218"/>
      <c r="H2762" s="218"/>
    </row>
    <row r="2763" spans="1:8" s="178" customFormat="1" x14ac:dyDescent="0.2">
      <c r="A2763" s="242"/>
      <c r="B2763" s="202"/>
      <c r="C2763" s="212"/>
      <c r="D2763" s="212"/>
      <c r="E2763" s="212"/>
      <c r="F2763" s="213"/>
      <c r="G2763" s="218"/>
      <c r="H2763" s="218"/>
    </row>
    <row r="2764" spans="1:8" s="178" customFormat="1" x14ac:dyDescent="0.2">
      <c r="A2764" s="205"/>
      <c r="B2764" s="202"/>
      <c r="C2764" s="231"/>
      <c r="D2764" s="231"/>
      <c r="E2764" s="231"/>
      <c r="F2764" s="232"/>
      <c r="G2764" s="218"/>
      <c r="H2764" s="218"/>
    </row>
    <row r="2765" spans="1:8" s="178" customFormat="1" x14ac:dyDescent="0.2">
      <c r="A2765" s="209" t="s">
        <v>448</v>
      </c>
      <c r="B2765" s="222"/>
      <c r="C2765" s="231"/>
      <c r="D2765" s="231"/>
      <c r="E2765" s="231"/>
      <c r="F2765" s="232"/>
      <c r="G2765" s="218"/>
      <c r="H2765" s="218"/>
    </row>
    <row r="2766" spans="1:8" s="178" customFormat="1" x14ac:dyDescent="0.2">
      <c r="A2766" s="209" t="s">
        <v>377</v>
      </c>
      <c r="B2766" s="222"/>
      <c r="C2766" s="231"/>
      <c r="D2766" s="231"/>
      <c r="E2766" s="231"/>
      <c r="F2766" s="232"/>
      <c r="G2766" s="218"/>
      <c r="H2766" s="218"/>
    </row>
    <row r="2767" spans="1:8" s="178" customFormat="1" x14ac:dyDescent="0.2">
      <c r="A2767" s="209" t="s">
        <v>449</v>
      </c>
      <c r="B2767" s="222"/>
      <c r="C2767" s="231"/>
      <c r="D2767" s="231"/>
      <c r="E2767" s="231"/>
      <c r="F2767" s="232"/>
      <c r="G2767" s="218"/>
      <c r="H2767" s="218"/>
    </row>
    <row r="2768" spans="1:8" s="178" customFormat="1" x14ac:dyDescent="0.2">
      <c r="A2768" s="209" t="s">
        <v>293</v>
      </c>
      <c r="B2768" s="222"/>
      <c r="C2768" s="231"/>
      <c r="D2768" s="231"/>
      <c r="E2768" s="231"/>
      <c r="F2768" s="232"/>
      <c r="G2768" s="218"/>
      <c r="H2768" s="218"/>
    </row>
    <row r="2769" spans="1:8" s="178" customFormat="1" x14ac:dyDescent="0.2">
      <c r="A2769" s="209"/>
      <c r="B2769" s="211"/>
      <c r="C2769" s="212"/>
      <c r="D2769" s="212"/>
      <c r="E2769" s="212"/>
      <c r="F2769" s="213"/>
      <c r="G2769" s="218"/>
      <c r="H2769" s="218"/>
    </row>
    <row r="2770" spans="1:8" s="178" customFormat="1" x14ac:dyDescent="0.2">
      <c r="A2770" s="224">
        <v>410000</v>
      </c>
      <c r="B2770" s="215" t="s">
        <v>44</v>
      </c>
      <c r="C2770" s="233">
        <f>C2771+C2776</f>
        <v>1224600</v>
      </c>
      <c r="D2770" s="233">
        <f t="shared" ref="D2770" si="691">D2771+D2776</f>
        <v>1259400</v>
      </c>
      <c r="E2770" s="233">
        <f>E2771+E2776</f>
        <v>0</v>
      </c>
      <c r="F2770" s="217">
        <f t="shared" ref="F2770:F2781" si="692">D2770/C2770*100</f>
        <v>102.84174424301813</v>
      </c>
      <c r="G2770" s="218"/>
      <c r="H2770" s="218"/>
    </row>
    <row r="2771" spans="1:8" s="178" customFormat="1" x14ac:dyDescent="0.2">
      <c r="A2771" s="224">
        <v>411000</v>
      </c>
      <c r="B2771" s="215" t="s">
        <v>45</v>
      </c>
      <c r="C2771" s="233">
        <f>SUM(C2772:C2775)</f>
        <v>974900</v>
      </c>
      <c r="D2771" s="233">
        <f t="shared" ref="D2771" si="693">SUM(D2772:D2775)</f>
        <v>1009200.0000000001</v>
      </c>
      <c r="E2771" s="233">
        <f>SUM(E2772:E2775)</f>
        <v>0</v>
      </c>
      <c r="F2771" s="217">
        <f t="shared" si="692"/>
        <v>103.51830957021235</v>
      </c>
      <c r="G2771" s="218"/>
      <c r="H2771" s="218"/>
    </row>
    <row r="2772" spans="1:8" s="178" customFormat="1" x14ac:dyDescent="0.2">
      <c r="A2772" s="209">
        <v>411100</v>
      </c>
      <c r="B2772" s="210" t="s">
        <v>46</v>
      </c>
      <c r="C2772" s="231">
        <f>850000+42500+1300</f>
        <v>893800</v>
      </c>
      <c r="D2772" s="220">
        <v>909000</v>
      </c>
      <c r="E2772" s="220">
        <v>0</v>
      </c>
      <c r="F2772" s="221">
        <f t="shared" si="692"/>
        <v>101.70060416200492</v>
      </c>
      <c r="G2772" s="218"/>
      <c r="H2772" s="218"/>
    </row>
    <row r="2773" spans="1:8" s="178" customFormat="1" ht="46.5" x14ac:dyDescent="0.2">
      <c r="A2773" s="209">
        <v>411200</v>
      </c>
      <c r="B2773" s="210" t="s">
        <v>47</v>
      </c>
      <c r="C2773" s="231">
        <v>37000</v>
      </c>
      <c r="D2773" s="220">
        <v>45900</v>
      </c>
      <c r="E2773" s="220">
        <v>0</v>
      </c>
      <c r="F2773" s="221">
        <f t="shared" si="692"/>
        <v>124.05405405405405</v>
      </c>
      <c r="G2773" s="218"/>
      <c r="H2773" s="218"/>
    </row>
    <row r="2774" spans="1:8" s="178" customFormat="1" ht="46.5" x14ac:dyDescent="0.2">
      <c r="A2774" s="209">
        <v>411300</v>
      </c>
      <c r="B2774" s="210" t="s">
        <v>48</v>
      </c>
      <c r="C2774" s="231">
        <v>29800</v>
      </c>
      <c r="D2774" s="220">
        <v>33300</v>
      </c>
      <c r="E2774" s="220">
        <v>0</v>
      </c>
      <c r="F2774" s="221">
        <f t="shared" si="692"/>
        <v>111.74496644295301</v>
      </c>
      <c r="G2774" s="218"/>
      <c r="H2774" s="218"/>
    </row>
    <row r="2775" spans="1:8" s="178" customFormat="1" x14ac:dyDescent="0.2">
      <c r="A2775" s="209">
        <v>411400</v>
      </c>
      <c r="B2775" s="210" t="s">
        <v>49</v>
      </c>
      <c r="C2775" s="231">
        <v>14300</v>
      </c>
      <c r="D2775" s="220">
        <v>21000.000000000069</v>
      </c>
      <c r="E2775" s="220">
        <v>0</v>
      </c>
      <c r="F2775" s="221">
        <f t="shared" si="692"/>
        <v>146.85314685314734</v>
      </c>
      <c r="G2775" s="218"/>
      <c r="H2775" s="218"/>
    </row>
    <row r="2776" spans="1:8" s="178" customFormat="1" x14ac:dyDescent="0.2">
      <c r="A2776" s="224">
        <v>412000</v>
      </c>
      <c r="B2776" s="222" t="s">
        <v>50</v>
      </c>
      <c r="C2776" s="233">
        <f>SUM(C2777:C2787)</f>
        <v>249700</v>
      </c>
      <c r="D2776" s="233">
        <f t="shared" ref="D2776" si="694">SUM(D2777:D2787)</f>
        <v>250200</v>
      </c>
      <c r="E2776" s="233">
        <f>SUM(E2777:E2787)</f>
        <v>0</v>
      </c>
      <c r="F2776" s="217">
        <f t="shared" si="692"/>
        <v>100.20024028834602</v>
      </c>
      <c r="G2776" s="218"/>
      <c r="H2776" s="218"/>
    </row>
    <row r="2777" spans="1:8" s="178" customFormat="1" ht="46.5" x14ac:dyDescent="0.2">
      <c r="A2777" s="209">
        <v>412200</v>
      </c>
      <c r="B2777" s="210" t="s">
        <v>52</v>
      </c>
      <c r="C2777" s="231">
        <v>135000</v>
      </c>
      <c r="D2777" s="220">
        <v>132000</v>
      </c>
      <c r="E2777" s="220">
        <v>0</v>
      </c>
      <c r="F2777" s="221">
        <f t="shared" si="692"/>
        <v>97.777777777777771</v>
      </c>
      <c r="G2777" s="218"/>
      <c r="H2777" s="218"/>
    </row>
    <row r="2778" spans="1:8" s="178" customFormat="1" x14ac:dyDescent="0.2">
      <c r="A2778" s="209">
        <v>412300</v>
      </c>
      <c r="B2778" s="210" t="s">
        <v>53</v>
      </c>
      <c r="C2778" s="231">
        <v>26000</v>
      </c>
      <c r="D2778" s="220">
        <v>27000</v>
      </c>
      <c r="E2778" s="220">
        <v>0</v>
      </c>
      <c r="F2778" s="221">
        <f t="shared" si="692"/>
        <v>103.84615384615385</v>
      </c>
      <c r="G2778" s="218"/>
      <c r="H2778" s="218"/>
    </row>
    <row r="2779" spans="1:8" s="178" customFormat="1" x14ac:dyDescent="0.2">
      <c r="A2779" s="209">
        <v>412500</v>
      </c>
      <c r="B2779" s="210" t="s">
        <v>57</v>
      </c>
      <c r="C2779" s="231">
        <v>7000</v>
      </c>
      <c r="D2779" s="220">
        <v>7000</v>
      </c>
      <c r="E2779" s="220">
        <v>0</v>
      </c>
      <c r="F2779" s="221">
        <f t="shared" si="692"/>
        <v>100</v>
      </c>
      <c r="G2779" s="218"/>
      <c r="H2779" s="218"/>
    </row>
    <row r="2780" spans="1:8" s="178" customFormat="1" x14ac:dyDescent="0.2">
      <c r="A2780" s="209">
        <v>412600</v>
      </c>
      <c r="B2780" s="210" t="s">
        <v>58</v>
      </c>
      <c r="C2780" s="231">
        <v>3500</v>
      </c>
      <c r="D2780" s="220">
        <v>3500</v>
      </c>
      <c r="E2780" s="220">
        <v>0</v>
      </c>
      <c r="F2780" s="221">
        <f t="shared" si="692"/>
        <v>100</v>
      </c>
      <c r="G2780" s="218"/>
      <c r="H2780" s="218"/>
    </row>
    <row r="2781" spans="1:8" s="178" customFormat="1" x14ac:dyDescent="0.2">
      <c r="A2781" s="209">
        <v>412700</v>
      </c>
      <c r="B2781" s="210" t="s">
        <v>60</v>
      </c>
      <c r="C2781" s="231">
        <v>70000</v>
      </c>
      <c r="D2781" s="220">
        <v>70000</v>
      </c>
      <c r="E2781" s="220">
        <v>0</v>
      </c>
      <c r="F2781" s="221">
        <f t="shared" si="692"/>
        <v>100</v>
      </c>
      <c r="G2781" s="218"/>
      <c r="H2781" s="218"/>
    </row>
    <row r="2782" spans="1:8" s="178" customFormat="1" x14ac:dyDescent="0.2">
      <c r="A2782" s="209">
        <v>412900</v>
      </c>
      <c r="B2782" s="223" t="s">
        <v>74</v>
      </c>
      <c r="C2782" s="231">
        <v>0</v>
      </c>
      <c r="D2782" s="220">
        <v>500</v>
      </c>
      <c r="E2782" s="220">
        <v>0</v>
      </c>
      <c r="F2782" s="217">
        <v>0</v>
      </c>
      <c r="G2782" s="218"/>
      <c r="H2782" s="218"/>
    </row>
    <row r="2783" spans="1:8" s="178" customFormat="1" x14ac:dyDescent="0.2">
      <c r="A2783" s="209">
        <v>412900</v>
      </c>
      <c r="B2783" s="223" t="s">
        <v>75</v>
      </c>
      <c r="C2783" s="231">
        <v>1999.9999999999998</v>
      </c>
      <c r="D2783" s="220">
        <v>2500</v>
      </c>
      <c r="E2783" s="220">
        <v>0</v>
      </c>
      <c r="F2783" s="221">
        <f t="shared" ref="F2783:F2791" si="695">D2783/C2783*100</f>
        <v>125.00000000000003</v>
      </c>
      <c r="G2783" s="218"/>
      <c r="H2783" s="218"/>
    </row>
    <row r="2784" spans="1:8" s="178" customFormat="1" x14ac:dyDescent="0.2">
      <c r="A2784" s="209">
        <v>412900</v>
      </c>
      <c r="B2784" s="223" t="s">
        <v>76</v>
      </c>
      <c r="C2784" s="231">
        <v>400</v>
      </c>
      <c r="D2784" s="220">
        <v>400</v>
      </c>
      <c r="E2784" s="220">
        <v>0</v>
      </c>
      <c r="F2784" s="221">
        <f t="shared" si="695"/>
        <v>100</v>
      </c>
      <c r="G2784" s="218"/>
      <c r="H2784" s="218"/>
    </row>
    <row r="2785" spans="1:8" s="178" customFormat="1" ht="46.5" x14ac:dyDescent="0.2">
      <c r="A2785" s="209">
        <v>412900</v>
      </c>
      <c r="B2785" s="223" t="s">
        <v>77</v>
      </c>
      <c r="C2785" s="231">
        <v>2500</v>
      </c>
      <c r="D2785" s="220">
        <v>2500</v>
      </c>
      <c r="E2785" s="220">
        <v>0</v>
      </c>
      <c r="F2785" s="221">
        <f t="shared" si="695"/>
        <v>100</v>
      </c>
      <c r="G2785" s="218"/>
      <c r="H2785" s="218"/>
    </row>
    <row r="2786" spans="1:8" s="178" customFormat="1" x14ac:dyDescent="0.2">
      <c r="A2786" s="209">
        <v>412900</v>
      </c>
      <c r="B2786" s="223" t="s">
        <v>78</v>
      </c>
      <c r="C2786" s="231">
        <v>1800</v>
      </c>
      <c r="D2786" s="220">
        <v>1800</v>
      </c>
      <c r="E2786" s="220">
        <v>0</v>
      </c>
      <c r="F2786" s="221">
        <f t="shared" si="695"/>
        <v>100</v>
      </c>
      <c r="G2786" s="218"/>
      <c r="H2786" s="218"/>
    </row>
    <row r="2787" spans="1:8" s="178" customFormat="1" x14ac:dyDescent="0.2">
      <c r="A2787" s="209">
        <v>412900</v>
      </c>
      <c r="B2787" s="223" t="s">
        <v>80</v>
      </c>
      <c r="C2787" s="231">
        <v>1500</v>
      </c>
      <c r="D2787" s="220">
        <v>3000</v>
      </c>
      <c r="E2787" s="220">
        <v>0</v>
      </c>
      <c r="F2787" s="221">
        <f t="shared" si="695"/>
        <v>200</v>
      </c>
      <c r="G2787" s="218"/>
      <c r="H2787" s="218"/>
    </row>
    <row r="2788" spans="1:8" s="234" customFormat="1" x14ac:dyDescent="0.2">
      <c r="A2788" s="224">
        <v>510000</v>
      </c>
      <c r="B2788" s="222" t="s">
        <v>245</v>
      </c>
      <c r="C2788" s="233">
        <f>C2789+0</f>
        <v>5000</v>
      </c>
      <c r="D2788" s="233">
        <f>D2789+0</f>
        <v>5000</v>
      </c>
      <c r="E2788" s="233">
        <f>E2789+0</f>
        <v>0</v>
      </c>
      <c r="F2788" s="217">
        <f t="shared" si="695"/>
        <v>100</v>
      </c>
      <c r="G2788" s="218"/>
      <c r="H2788" s="218"/>
    </row>
    <row r="2789" spans="1:8" s="234" customFormat="1" x14ac:dyDescent="0.2">
      <c r="A2789" s="224">
        <v>511000</v>
      </c>
      <c r="B2789" s="222" t="s">
        <v>246</v>
      </c>
      <c r="C2789" s="233">
        <f>SUM(C2790:C2790)</f>
        <v>5000</v>
      </c>
      <c r="D2789" s="233">
        <f>SUM(D2790:D2790)</f>
        <v>5000</v>
      </c>
      <c r="E2789" s="233">
        <f>SUM(E2790:E2790)</f>
        <v>0</v>
      </c>
      <c r="F2789" s="217">
        <f t="shared" si="695"/>
        <v>100</v>
      </c>
      <c r="G2789" s="218"/>
      <c r="H2789" s="218"/>
    </row>
    <row r="2790" spans="1:8" s="178" customFormat="1" x14ac:dyDescent="0.2">
      <c r="A2790" s="209">
        <v>511300</v>
      </c>
      <c r="B2790" s="210" t="s">
        <v>249</v>
      </c>
      <c r="C2790" s="231">
        <v>5000</v>
      </c>
      <c r="D2790" s="220">
        <v>5000</v>
      </c>
      <c r="E2790" s="220">
        <v>0</v>
      </c>
      <c r="F2790" s="221">
        <f t="shared" si="695"/>
        <v>100</v>
      </c>
      <c r="G2790" s="218"/>
      <c r="H2790" s="218"/>
    </row>
    <row r="2791" spans="1:8" s="234" customFormat="1" x14ac:dyDescent="0.2">
      <c r="A2791" s="224">
        <v>630000</v>
      </c>
      <c r="B2791" s="222" t="s">
        <v>277</v>
      </c>
      <c r="C2791" s="233">
        <f>C2792+C2794</f>
        <v>18000</v>
      </c>
      <c r="D2791" s="233">
        <f>D2792+D2794</f>
        <v>27000</v>
      </c>
      <c r="E2791" s="233">
        <f>E2792+E2794</f>
        <v>250000</v>
      </c>
      <c r="F2791" s="217">
        <f t="shared" si="695"/>
        <v>150</v>
      </c>
      <c r="G2791" s="218"/>
      <c r="H2791" s="218"/>
    </row>
    <row r="2792" spans="1:8" s="234" customFormat="1" x14ac:dyDescent="0.2">
      <c r="A2792" s="224">
        <v>631000</v>
      </c>
      <c r="B2792" s="222" t="s">
        <v>278</v>
      </c>
      <c r="C2792" s="233">
        <f>0+C2793</f>
        <v>0</v>
      </c>
      <c r="D2792" s="233">
        <f>0+D2793</f>
        <v>0</v>
      </c>
      <c r="E2792" s="233">
        <f>0+E2793</f>
        <v>250000</v>
      </c>
      <c r="F2792" s="217">
        <v>0</v>
      </c>
      <c r="G2792" s="218"/>
      <c r="H2792" s="218"/>
    </row>
    <row r="2793" spans="1:8" s="178" customFormat="1" x14ac:dyDescent="0.2">
      <c r="A2793" s="239">
        <v>631200</v>
      </c>
      <c r="B2793" s="210" t="s">
        <v>280</v>
      </c>
      <c r="C2793" s="231">
        <v>0</v>
      </c>
      <c r="D2793" s="220">
        <v>0</v>
      </c>
      <c r="E2793" s="231">
        <v>250000</v>
      </c>
      <c r="F2793" s="217">
        <v>0</v>
      </c>
      <c r="G2793" s="218"/>
      <c r="H2793" s="218"/>
    </row>
    <row r="2794" spans="1:8" s="234" customFormat="1" x14ac:dyDescent="0.2">
      <c r="A2794" s="224">
        <v>638000</v>
      </c>
      <c r="B2794" s="222" t="s">
        <v>284</v>
      </c>
      <c r="C2794" s="233">
        <f>C2795</f>
        <v>18000</v>
      </c>
      <c r="D2794" s="233">
        <f t="shared" ref="D2794" si="696">D2795</f>
        <v>27000</v>
      </c>
      <c r="E2794" s="233">
        <f t="shared" ref="E2794" si="697">E2795</f>
        <v>0</v>
      </c>
      <c r="F2794" s="217">
        <f>D2794/C2794*100</f>
        <v>150</v>
      </c>
      <c r="G2794" s="218"/>
      <c r="H2794" s="218"/>
    </row>
    <row r="2795" spans="1:8" s="178" customFormat="1" x14ac:dyDescent="0.2">
      <c r="A2795" s="209">
        <v>638100</v>
      </c>
      <c r="B2795" s="210" t="s">
        <v>285</v>
      </c>
      <c r="C2795" s="231">
        <v>18000</v>
      </c>
      <c r="D2795" s="220">
        <v>27000</v>
      </c>
      <c r="E2795" s="220">
        <v>0</v>
      </c>
      <c r="F2795" s="221">
        <f>D2795/C2795*100</f>
        <v>150</v>
      </c>
      <c r="G2795" s="218"/>
      <c r="H2795" s="218"/>
    </row>
    <row r="2796" spans="1:8" s="178" customFormat="1" x14ac:dyDescent="0.2">
      <c r="A2796" s="241"/>
      <c r="B2796" s="227" t="s">
        <v>294</v>
      </c>
      <c r="C2796" s="238">
        <f>C2770+C2788+C2791</f>
        <v>1247600</v>
      </c>
      <c r="D2796" s="238">
        <f>D2770+D2788+D2791</f>
        <v>1291400</v>
      </c>
      <c r="E2796" s="238">
        <f>E2770+E2788+E2791</f>
        <v>250000</v>
      </c>
      <c r="F2796" s="229">
        <f>D2796/C2796*100</f>
        <v>103.51074062199423</v>
      </c>
      <c r="G2796" s="218"/>
      <c r="H2796" s="218"/>
    </row>
    <row r="2797" spans="1:8" s="178" customFormat="1" x14ac:dyDescent="0.2">
      <c r="A2797" s="242"/>
      <c r="B2797" s="202"/>
      <c r="C2797" s="212"/>
      <c r="D2797" s="212"/>
      <c r="E2797" s="212"/>
      <c r="F2797" s="213"/>
      <c r="G2797" s="218"/>
      <c r="H2797" s="218"/>
    </row>
    <row r="2798" spans="1:8" s="178" customFormat="1" x14ac:dyDescent="0.2">
      <c r="A2798" s="205"/>
      <c r="B2798" s="202"/>
      <c r="C2798" s="231"/>
      <c r="D2798" s="231"/>
      <c r="E2798" s="231"/>
      <c r="F2798" s="232"/>
      <c r="G2798" s="218"/>
      <c r="H2798" s="218"/>
    </row>
    <row r="2799" spans="1:8" s="178" customFormat="1" x14ac:dyDescent="0.2">
      <c r="A2799" s="209" t="s">
        <v>450</v>
      </c>
      <c r="B2799" s="222"/>
      <c r="C2799" s="231"/>
      <c r="D2799" s="231"/>
      <c r="E2799" s="231"/>
      <c r="F2799" s="232"/>
      <c r="G2799" s="218"/>
      <c r="H2799" s="218"/>
    </row>
    <row r="2800" spans="1:8" s="178" customFormat="1" x14ac:dyDescent="0.2">
      <c r="A2800" s="209" t="s">
        <v>377</v>
      </c>
      <c r="B2800" s="222"/>
      <c r="C2800" s="231"/>
      <c r="D2800" s="231"/>
      <c r="E2800" s="231"/>
      <c r="F2800" s="232"/>
      <c r="G2800" s="218"/>
      <c r="H2800" s="218"/>
    </row>
    <row r="2801" spans="1:8" s="178" customFormat="1" x14ac:dyDescent="0.2">
      <c r="A2801" s="209" t="s">
        <v>451</v>
      </c>
      <c r="B2801" s="222"/>
      <c r="C2801" s="231"/>
      <c r="D2801" s="231"/>
      <c r="E2801" s="231"/>
      <c r="F2801" s="232"/>
      <c r="G2801" s="218"/>
      <c r="H2801" s="218"/>
    </row>
    <row r="2802" spans="1:8" s="178" customFormat="1" x14ac:dyDescent="0.2">
      <c r="A2802" s="209" t="s">
        <v>293</v>
      </c>
      <c r="B2802" s="222"/>
      <c r="C2802" s="231"/>
      <c r="D2802" s="231"/>
      <c r="E2802" s="231"/>
      <c r="F2802" s="232"/>
      <c r="G2802" s="218"/>
      <c r="H2802" s="218"/>
    </row>
    <row r="2803" spans="1:8" s="178" customFormat="1" x14ac:dyDescent="0.2">
      <c r="A2803" s="209"/>
      <c r="B2803" s="211"/>
      <c r="C2803" s="212"/>
      <c r="D2803" s="212"/>
      <c r="E2803" s="212"/>
      <c r="F2803" s="213"/>
      <c r="G2803" s="218"/>
      <c r="H2803" s="218"/>
    </row>
    <row r="2804" spans="1:8" s="178" customFormat="1" x14ac:dyDescent="0.2">
      <c r="A2804" s="224">
        <v>410000</v>
      </c>
      <c r="B2804" s="215" t="s">
        <v>44</v>
      </c>
      <c r="C2804" s="233">
        <f>C2805+C2810</f>
        <v>1403200</v>
      </c>
      <c r="D2804" s="233">
        <f t="shared" ref="D2804" si="698">D2805+D2810</f>
        <v>1462500</v>
      </c>
      <c r="E2804" s="233">
        <f>E2805+E2810</f>
        <v>0</v>
      </c>
      <c r="F2804" s="217">
        <f>D2804/C2804*100</f>
        <v>104.22605473204105</v>
      </c>
      <c r="G2804" s="218"/>
      <c r="H2804" s="218"/>
    </row>
    <row r="2805" spans="1:8" s="178" customFormat="1" x14ac:dyDescent="0.2">
      <c r="A2805" s="224">
        <v>411000</v>
      </c>
      <c r="B2805" s="215" t="s">
        <v>45</v>
      </c>
      <c r="C2805" s="233">
        <f>SUM(C2806:C2809)</f>
        <v>1206100</v>
      </c>
      <c r="D2805" s="233">
        <f t="shared" ref="D2805" si="699">SUM(D2806:D2809)</f>
        <v>1269100</v>
      </c>
      <c r="E2805" s="233">
        <f>SUM(E2806:E2809)</f>
        <v>0</v>
      </c>
      <c r="F2805" s="217">
        <f>D2805/C2805*100</f>
        <v>105.22344747533371</v>
      </c>
      <c r="G2805" s="218"/>
      <c r="H2805" s="218"/>
    </row>
    <row r="2806" spans="1:8" s="178" customFormat="1" x14ac:dyDescent="0.2">
      <c r="A2806" s="209">
        <v>411100</v>
      </c>
      <c r="B2806" s="210" t="s">
        <v>46</v>
      </c>
      <c r="C2806" s="231">
        <f>1100000+50500</f>
        <v>1150500</v>
      </c>
      <c r="D2806" s="220">
        <v>1157000</v>
      </c>
      <c r="E2806" s="220">
        <v>0</v>
      </c>
      <c r="F2806" s="221">
        <f>D2806/C2806*100</f>
        <v>100.56497175141243</v>
      </c>
      <c r="G2806" s="218"/>
      <c r="H2806" s="218"/>
    </row>
    <row r="2807" spans="1:8" s="178" customFormat="1" ht="46.5" x14ac:dyDescent="0.2">
      <c r="A2807" s="209">
        <v>411200</v>
      </c>
      <c r="B2807" s="210" t="s">
        <v>47</v>
      </c>
      <c r="C2807" s="231">
        <v>52000</v>
      </c>
      <c r="D2807" s="220">
        <v>60000</v>
      </c>
      <c r="E2807" s="220">
        <v>0</v>
      </c>
      <c r="F2807" s="221">
        <f>D2807/C2807*100</f>
        <v>115.38461538461537</v>
      </c>
      <c r="G2807" s="218"/>
      <c r="H2807" s="218"/>
    </row>
    <row r="2808" spans="1:8" s="178" customFormat="1" ht="46.5" x14ac:dyDescent="0.2">
      <c r="A2808" s="209">
        <v>411300</v>
      </c>
      <c r="B2808" s="210" t="s">
        <v>48</v>
      </c>
      <c r="C2808" s="231">
        <v>3600</v>
      </c>
      <c r="D2808" s="220">
        <v>37100</v>
      </c>
      <c r="E2808" s="220">
        <v>0</v>
      </c>
      <c r="F2808" s="221"/>
      <c r="G2808" s="218"/>
      <c r="H2808" s="218"/>
    </row>
    <row r="2809" spans="1:8" s="178" customFormat="1" x14ac:dyDescent="0.2">
      <c r="A2809" s="209">
        <v>411400</v>
      </c>
      <c r="B2809" s="210" t="s">
        <v>49</v>
      </c>
      <c r="C2809" s="231">
        <v>0</v>
      </c>
      <c r="D2809" s="220">
        <v>15000</v>
      </c>
      <c r="E2809" s="220">
        <v>0</v>
      </c>
      <c r="F2809" s="217">
        <v>0</v>
      </c>
      <c r="G2809" s="218"/>
      <c r="H2809" s="218"/>
    </row>
    <row r="2810" spans="1:8" s="178" customFormat="1" x14ac:dyDescent="0.2">
      <c r="A2810" s="224">
        <v>412000</v>
      </c>
      <c r="B2810" s="222" t="s">
        <v>50</v>
      </c>
      <c r="C2810" s="233">
        <f>SUM(C2811:C2819)</f>
        <v>197100</v>
      </c>
      <c r="D2810" s="233">
        <f>SUM(D2811:D2819)</f>
        <v>193400</v>
      </c>
      <c r="E2810" s="233">
        <f>SUM(E2811:E2819)</f>
        <v>0</v>
      </c>
      <c r="F2810" s="217">
        <f t="shared" ref="F2810:F2818" si="700">D2810/C2810*100</f>
        <v>98.122780314561126</v>
      </c>
      <c r="G2810" s="218"/>
      <c r="H2810" s="218"/>
    </row>
    <row r="2811" spans="1:8" s="178" customFormat="1" ht="46.5" x14ac:dyDescent="0.2">
      <c r="A2811" s="209">
        <v>412200</v>
      </c>
      <c r="B2811" s="210" t="s">
        <v>52</v>
      </c>
      <c r="C2811" s="231">
        <v>115000</v>
      </c>
      <c r="D2811" s="220">
        <v>109500</v>
      </c>
      <c r="E2811" s="220">
        <v>0</v>
      </c>
      <c r="F2811" s="221">
        <f t="shared" si="700"/>
        <v>95.217391304347828</v>
      </c>
      <c r="G2811" s="218"/>
      <c r="H2811" s="218"/>
    </row>
    <row r="2812" spans="1:8" s="178" customFormat="1" x14ac:dyDescent="0.2">
      <c r="A2812" s="209">
        <v>412300</v>
      </c>
      <c r="B2812" s="210" t="s">
        <v>53</v>
      </c>
      <c r="C2812" s="231">
        <v>20000</v>
      </c>
      <c r="D2812" s="220">
        <v>20000</v>
      </c>
      <c r="E2812" s="220">
        <v>0</v>
      </c>
      <c r="F2812" s="221">
        <f t="shared" si="700"/>
        <v>100</v>
      </c>
      <c r="G2812" s="218"/>
      <c r="H2812" s="218"/>
    </row>
    <row r="2813" spans="1:8" s="178" customFormat="1" x14ac:dyDescent="0.2">
      <c r="A2813" s="209">
        <v>412500</v>
      </c>
      <c r="B2813" s="210" t="s">
        <v>57</v>
      </c>
      <c r="C2813" s="231">
        <v>2500</v>
      </c>
      <c r="D2813" s="220">
        <v>2500.0000000000005</v>
      </c>
      <c r="E2813" s="220">
        <v>0</v>
      </c>
      <c r="F2813" s="221">
        <f t="shared" si="700"/>
        <v>100.00000000000003</v>
      </c>
      <c r="G2813" s="218"/>
      <c r="H2813" s="218"/>
    </row>
    <row r="2814" spans="1:8" s="178" customFormat="1" x14ac:dyDescent="0.2">
      <c r="A2814" s="209">
        <v>412600</v>
      </c>
      <c r="B2814" s="210" t="s">
        <v>58</v>
      </c>
      <c r="C2814" s="231">
        <v>1500</v>
      </c>
      <c r="D2814" s="220">
        <v>1699.9999999999995</v>
      </c>
      <c r="E2814" s="220">
        <v>0</v>
      </c>
      <c r="F2814" s="221">
        <f t="shared" si="700"/>
        <v>113.33333333333331</v>
      </c>
      <c r="G2814" s="218"/>
      <c r="H2814" s="218"/>
    </row>
    <row r="2815" spans="1:8" s="178" customFormat="1" x14ac:dyDescent="0.2">
      <c r="A2815" s="209">
        <v>412700</v>
      </c>
      <c r="B2815" s="210" t="s">
        <v>60</v>
      </c>
      <c r="C2815" s="231">
        <v>55000</v>
      </c>
      <c r="D2815" s="220">
        <v>55000</v>
      </c>
      <c r="E2815" s="220">
        <v>0</v>
      </c>
      <c r="F2815" s="221">
        <f t="shared" si="700"/>
        <v>100</v>
      </c>
      <c r="G2815" s="218"/>
      <c r="H2815" s="218"/>
    </row>
    <row r="2816" spans="1:8" s="178" customFormat="1" x14ac:dyDescent="0.2">
      <c r="A2816" s="209">
        <v>412900</v>
      </c>
      <c r="B2816" s="223" t="s">
        <v>74</v>
      </c>
      <c r="C2816" s="231">
        <v>400</v>
      </c>
      <c r="D2816" s="220">
        <v>400</v>
      </c>
      <c r="E2816" s="220">
        <v>0</v>
      </c>
      <c r="F2816" s="221">
        <f t="shared" si="700"/>
        <v>100</v>
      </c>
      <c r="G2816" s="218"/>
      <c r="H2816" s="218"/>
    </row>
    <row r="2817" spans="1:8" s="178" customFormat="1" ht="46.5" x14ac:dyDescent="0.2">
      <c r="A2817" s="209">
        <v>412900</v>
      </c>
      <c r="B2817" s="223" t="s">
        <v>77</v>
      </c>
      <c r="C2817" s="231">
        <v>300</v>
      </c>
      <c r="D2817" s="220">
        <v>0</v>
      </c>
      <c r="E2817" s="220">
        <v>0</v>
      </c>
      <c r="F2817" s="221">
        <f t="shared" si="700"/>
        <v>0</v>
      </c>
      <c r="G2817" s="218"/>
      <c r="H2817" s="218"/>
    </row>
    <row r="2818" spans="1:8" s="178" customFormat="1" x14ac:dyDescent="0.2">
      <c r="A2818" s="209">
        <v>412900</v>
      </c>
      <c r="B2818" s="223" t="s">
        <v>78</v>
      </c>
      <c r="C2818" s="231">
        <v>2400</v>
      </c>
      <c r="D2818" s="220">
        <v>3400</v>
      </c>
      <c r="E2818" s="220">
        <v>0</v>
      </c>
      <c r="F2818" s="221">
        <f t="shared" si="700"/>
        <v>141.66666666666669</v>
      </c>
      <c r="G2818" s="218"/>
      <c r="H2818" s="218"/>
    </row>
    <row r="2819" spans="1:8" s="178" customFormat="1" x14ac:dyDescent="0.2">
      <c r="A2819" s="209">
        <v>412900</v>
      </c>
      <c r="B2819" s="223" t="s">
        <v>80</v>
      </c>
      <c r="C2819" s="231">
        <v>0</v>
      </c>
      <c r="D2819" s="220">
        <v>900</v>
      </c>
      <c r="E2819" s="220">
        <v>0</v>
      </c>
      <c r="F2819" s="217">
        <v>0</v>
      </c>
      <c r="G2819" s="218"/>
      <c r="H2819" s="218"/>
    </row>
    <row r="2820" spans="1:8" s="234" customFormat="1" x14ac:dyDescent="0.2">
      <c r="A2820" s="224">
        <v>510000</v>
      </c>
      <c r="B2820" s="222" t="s">
        <v>245</v>
      </c>
      <c r="C2820" s="233">
        <f>C2821+0</f>
        <v>10000</v>
      </c>
      <c r="D2820" s="233">
        <f t="shared" ref="D2820" si="701">D2821</f>
        <v>15000</v>
      </c>
      <c r="E2820" s="233">
        <f t="shared" ref="E2820" si="702">E2821</f>
        <v>0</v>
      </c>
      <c r="F2820" s="217">
        <f>D2820/C2820*100</f>
        <v>150</v>
      </c>
      <c r="G2820" s="218"/>
      <c r="H2820" s="218"/>
    </row>
    <row r="2821" spans="1:8" s="234" customFormat="1" x14ac:dyDescent="0.2">
      <c r="A2821" s="224">
        <v>511000</v>
      </c>
      <c r="B2821" s="222" t="s">
        <v>246</v>
      </c>
      <c r="C2821" s="233">
        <f>SUM(C2822:C2823)</f>
        <v>10000</v>
      </c>
      <c r="D2821" s="233">
        <f>SUM(D2822:D2823)</f>
        <v>15000</v>
      </c>
      <c r="E2821" s="233">
        <f>SUM(E2822:E2823)</f>
        <v>0</v>
      </c>
      <c r="F2821" s="217">
        <f>D2821/C2821*100</f>
        <v>150</v>
      </c>
      <c r="G2821" s="218"/>
      <c r="H2821" s="218"/>
    </row>
    <row r="2822" spans="1:8" s="178" customFormat="1" ht="46.5" x14ac:dyDescent="0.2">
      <c r="A2822" s="209">
        <v>511200</v>
      </c>
      <c r="B2822" s="210" t="s">
        <v>248</v>
      </c>
      <c r="C2822" s="231">
        <v>0</v>
      </c>
      <c r="D2822" s="220">
        <v>6000</v>
      </c>
      <c r="E2822" s="220">
        <v>0</v>
      </c>
      <c r="F2822" s="217">
        <v>0</v>
      </c>
      <c r="G2822" s="218"/>
      <c r="H2822" s="218"/>
    </row>
    <row r="2823" spans="1:8" s="178" customFormat="1" x14ac:dyDescent="0.2">
      <c r="A2823" s="209">
        <v>511300</v>
      </c>
      <c r="B2823" s="210" t="s">
        <v>249</v>
      </c>
      <c r="C2823" s="231">
        <v>10000</v>
      </c>
      <c r="D2823" s="220">
        <v>9000</v>
      </c>
      <c r="E2823" s="220">
        <v>0</v>
      </c>
      <c r="F2823" s="221">
        <f>D2823/C2823*100</f>
        <v>90</v>
      </c>
      <c r="G2823" s="218"/>
      <c r="H2823" s="218"/>
    </row>
    <row r="2824" spans="1:8" s="234" customFormat="1" x14ac:dyDescent="0.2">
      <c r="A2824" s="224">
        <v>630000</v>
      </c>
      <c r="B2824" s="222" t="s">
        <v>277</v>
      </c>
      <c r="C2824" s="233">
        <f>C2825+C2827</f>
        <v>0</v>
      </c>
      <c r="D2824" s="233">
        <f>D2825+D2827</f>
        <v>5300</v>
      </c>
      <c r="E2824" s="233">
        <f>E2825+E2827</f>
        <v>300000</v>
      </c>
      <c r="F2824" s="217">
        <v>0</v>
      </c>
      <c r="G2824" s="218"/>
      <c r="H2824" s="218"/>
    </row>
    <row r="2825" spans="1:8" s="234" customFormat="1" x14ac:dyDescent="0.2">
      <c r="A2825" s="224">
        <v>631000</v>
      </c>
      <c r="B2825" s="222" t="s">
        <v>278</v>
      </c>
      <c r="C2825" s="233">
        <f>0+C2826</f>
        <v>0</v>
      </c>
      <c r="D2825" s="233">
        <f>0+D2826</f>
        <v>0</v>
      </c>
      <c r="E2825" s="233">
        <f>0+E2826</f>
        <v>300000</v>
      </c>
      <c r="F2825" s="217">
        <v>0</v>
      </c>
      <c r="G2825" s="218"/>
      <c r="H2825" s="218"/>
    </row>
    <row r="2826" spans="1:8" s="178" customFormat="1" x14ac:dyDescent="0.2">
      <c r="A2826" s="239">
        <v>631200</v>
      </c>
      <c r="B2826" s="210" t="s">
        <v>280</v>
      </c>
      <c r="C2826" s="231">
        <v>0</v>
      </c>
      <c r="D2826" s="220">
        <v>0</v>
      </c>
      <c r="E2826" s="231">
        <v>300000</v>
      </c>
      <c r="F2826" s="217">
        <v>0</v>
      </c>
      <c r="G2826" s="218"/>
      <c r="H2826" s="218"/>
    </row>
    <row r="2827" spans="1:8" s="234" customFormat="1" x14ac:dyDescent="0.2">
      <c r="A2827" s="224">
        <v>638000</v>
      </c>
      <c r="B2827" s="222" t="s">
        <v>284</v>
      </c>
      <c r="C2827" s="233">
        <f>C2828</f>
        <v>0</v>
      </c>
      <c r="D2827" s="233">
        <f t="shared" ref="D2827" si="703">D2828</f>
        <v>5300</v>
      </c>
      <c r="E2827" s="233">
        <f t="shared" ref="E2827" si="704">E2828</f>
        <v>0</v>
      </c>
      <c r="F2827" s="217">
        <v>0</v>
      </c>
      <c r="G2827" s="218"/>
      <c r="H2827" s="218"/>
    </row>
    <row r="2828" spans="1:8" s="178" customFormat="1" x14ac:dyDescent="0.2">
      <c r="A2828" s="209">
        <v>638100</v>
      </c>
      <c r="B2828" s="210" t="s">
        <v>285</v>
      </c>
      <c r="C2828" s="231">
        <v>0</v>
      </c>
      <c r="D2828" s="220">
        <v>5300</v>
      </c>
      <c r="E2828" s="220">
        <v>0</v>
      </c>
      <c r="F2828" s="217">
        <v>0</v>
      </c>
      <c r="G2828" s="218"/>
      <c r="H2828" s="218"/>
    </row>
    <row r="2829" spans="1:8" s="178" customFormat="1" x14ac:dyDescent="0.2">
      <c r="A2829" s="241"/>
      <c r="B2829" s="227" t="s">
        <v>294</v>
      </c>
      <c r="C2829" s="238">
        <f>C2804+C2820+C2824</f>
        <v>1413200</v>
      </c>
      <c r="D2829" s="238">
        <f>D2804+D2820+D2824</f>
        <v>1482800</v>
      </c>
      <c r="E2829" s="238">
        <f>E2804+E2820+E2824</f>
        <v>300000</v>
      </c>
      <c r="F2829" s="229">
        <f>D2829/C2829*100</f>
        <v>104.92499292386074</v>
      </c>
      <c r="G2829" s="218"/>
      <c r="H2829" s="218"/>
    </row>
    <row r="2830" spans="1:8" s="178" customFormat="1" x14ac:dyDescent="0.2">
      <c r="A2830" s="242"/>
      <c r="B2830" s="202"/>
      <c r="C2830" s="212"/>
      <c r="D2830" s="212"/>
      <c r="E2830" s="212"/>
      <c r="F2830" s="213"/>
      <c r="G2830" s="218"/>
      <c r="H2830" s="218"/>
    </row>
    <row r="2831" spans="1:8" s="178" customFormat="1" x14ac:dyDescent="0.2">
      <c r="A2831" s="205"/>
      <c r="B2831" s="202"/>
      <c r="C2831" s="231"/>
      <c r="D2831" s="231"/>
      <c r="E2831" s="231"/>
      <c r="F2831" s="232"/>
      <c r="G2831" s="218"/>
      <c r="H2831" s="218"/>
    </row>
    <row r="2832" spans="1:8" s="178" customFormat="1" x14ac:dyDescent="0.2">
      <c r="A2832" s="209" t="s">
        <v>452</v>
      </c>
      <c r="B2832" s="222"/>
      <c r="C2832" s="231"/>
      <c r="D2832" s="231"/>
      <c r="E2832" s="231"/>
      <c r="F2832" s="232"/>
      <c r="G2832" s="218"/>
      <c r="H2832" s="218"/>
    </row>
    <row r="2833" spans="1:8" s="178" customFormat="1" x14ac:dyDescent="0.2">
      <c r="A2833" s="209" t="s">
        <v>377</v>
      </c>
      <c r="B2833" s="222"/>
      <c r="C2833" s="231"/>
      <c r="D2833" s="231"/>
      <c r="E2833" s="231"/>
      <c r="F2833" s="232"/>
      <c r="G2833" s="218"/>
      <c r="H2833" s="218"/>
    </row>
    <row r="2834" spans="1:8" s="178" customFormat="1" x14ac:dyDescent="0.2">
      <c r="A2834" s="209" t="s">
        <v>453</v>
      </c>
      <c r="B2834" s="222"/>
      <c r="C2834" s="231"/>
      <c r="D2834" s="231"/>
      <c r="E2834" s="231"/>
      <c r="F2834" s="232"/>
      <c r="G2834" s="218"/>
      <c r="H2834" s="218"/>
    </row>
    <row r="2835" spans="1:8" s="178" customFormat="1" x14ac:dyDescent="0.2">
      <c r="A2835" s="209" t="s">
        <v>293</v>
      </c>
      <c r="B2835" s="222"/>
      <c r="C2835" s="231"/>
      <c r="D2835" s="231"/>
      <c r="E2835" s="231"/>
      <c r="F2835" s="232"/>
      <c r="G2835" s="218"/>
      <c r="H2835" s="218"/>
    </row>
    <row r="2836" spans="1:8" s="178" customFormat="1" x14ac:dyDescent="0.2">
      <c r="A2836" s="209"/>
      <c r="B2836" s="211"/>
      <c r="C2836" s="212"/>
      <c r="D2836" s="212"/>
      <c r="E2836" s="212"/>
      <c r="F2836" s="213"/>
      <c r="G2836" s="218"/>
      <c r="H2836" s="218"/>
    </row>
    <row r="2837" spans="1:8" s="178" customFormat="1" x14ac:dyDescent="0.2">
      <c r="A2837" s="224">
        <v>410000</v>
      </c>
      <c r="B2837" s="215" t="s">
        <v>44</v>
      </c>
      <c r="C2837" s="233">
        <f>C2838+C2843</f>
        <v>1530100</v>
      </c>
      <c r="D2837" s="233">
        <f t="shared" ref="D2837" si="705">D2838+D2843</f>
        <v>1461899.9999999998</v>
      </c>
      <c r="E2837" s="233">
        <f>E2838+E2843</f>
        <v>0</v>
      </c>
      <c r="F2837" s="217">
        <f>D2837/C2837*100</f>
        <v>95.542774982027296</v>
      </c>
      <c r="G2837" s="218"/>
      <c r="H2837" s="218"/>
    </row>
    <row r="2838" spans="1:8" s="178" customFormat="1" x14ac:dyDescent="0.2">
      <c r="A2838" s="224">
        <v>411000</v>
      </c>
      <c r="B2838" s="215" t="s">
        <v>45</v>
      </c>
      <c r="C2838" s="233">
        <f>SUM(C2839:C2842)</f>
        <v>1276100</v>
      </c>
      <c r="D2838" s="233">
        <f t="shared" ref="D2838" si="706">SUM(D2839:D2842)</f>
        <v>1207999.9999999998</v>
      </c>
      <c r="E2838" s="233">
        <f>SUM(E2839:E2842)</f>
        <v>0</v>
      </c>
      <c r="F2838" s="217">
        <f>D2838/C2838*100</f>
        <v>94.663427631063385</v>
      </c>
      <c r="G2838" s="218"/>
      <c r="H2838" s="218"/>
    </row>
    <row r="2839" spans="1:8" s="178" customFormat="1" x14ac:dyDescent="0.2">
      <c r="A2839" s="209">
        <v>411100</v>
      </c>
      <c r="B2839" s="210" t="s">
        <v>46</v>
      </c>
      <c r="C2839" s="231">
        <f>1145000+50500+2800</f>
        <v>1198300</v>
      </c>
      <c r="D2839" s="220">
        <v>1079999.9999999998</v>
      </c>
      <c r="E2839" s="220">
        <v>0</v>
      </c>
      <c r="F2839" s="221">
        <f>D2839/C2839*100</f>
        <v>90.127680881248423</v>
      </c>
      <c r="G2839" s="218"/>
      <c r="H2839" s="218"/>
    </row>
    <row r="2840" spans="1:8" s="178" customFormat="1" ht="46.5" x14ac:dyDescent="0.2">
      <c r="A2840" s="209">
        <v>411200</v>
      </c>
      <c r="B2840" s="210" t="s">
        <v>47</v>
      </c>
      <c r="C2840" s="231">
        <v>58000</v>
      </c>
      <c r="D2840" s="220">
        <v>61000</v>
      </c>
      <c r="E2840" s="220">
        <v>0</v>
      </c>
      <c r="F2840" s="221">
        <f>D2840/C2840*100</f>
        <v>105.17241379310344</v>
      </c>
      <c r="G2840" s="218"/>
      <c r="H2840" s="218"/>
    </row>
    <row r="2841" spans="1:8" s="178" customFormat="1" ht="46.5" x14ac:dyDescent="0.2">
      <c r="A2841" s="209">
        <v>411300</v>
      </c>
      <c r="B2841" s="210" t="s">
        <v>48</v>
      </c>
      <c r="C2841" s="231">
        <v>10100</v>
      </c>
      <c r="D2841" s="220">
        <v>47500</v>
      </c>
      <c r="E2841" s="220">
        <v>0</v>
      </c>
      <c r="F2841" s="221"/>
      <c r="G2841" s="218"/>
      <c r="H2841" s="218"/>
    </row>
    <row r="2842" spans="1:8" s="178" customFormat="1" x14ac:dyDescent="0.2">
      <c r="A2842" s="209">
        <v>411400</v>
      </c>
      <c r="B2842" s="210" t="s">
        <v>49</v>
      </c>
      <c r="C2842" s="231">
        <v>9700</v>
      </c>
      <c r="D2842" s="220">
        <v>19500</v>
      </c>
      <c r="E2842" s="220">
        <v>0</v>
      </c>
      <c r="F2842" s="221">
        <f t="shared" ref="F2842:F2856" si="707">D2842/C2842*100</f>
        <v>201.03092783505156</v>
      </c>
      <c r="G2842" s="218"/>
      <c r="H2842" s="218"/>
    </row>
    <row r="2843" spans="1:8" s="178" customFormat="1" x14ac:dyDescent="0.2">
      <c r="A2843" s="224">
        <v>412000</v>
      </c>
      <c r="B2843" s="222" t="s">
        <v>50</v>
      </c>
      <c r="C2843" s="233">
        <f>SUM(C2844:C2852)</f>
        <v>254000</v>
      </c>
      <c r="D2843" s="233">
        <f>SUM(D2844:D2852)</f>
        <v>253900</v>
      </c>
      <c r="E2843" s="233">
        <f>SUM(E2844:E2852)</f>
        <v>0</v>
      </c>
      <c r="F2843" s="217">
        <f t="shared" si="707"/>
        <v>99.960629921259851</v>
      </c>
      <c r="G2843" s="218"/>
      <c r="H2843" s="218"/>
    </row>
    <row r="2844" spans="1:8" s="178" customFormat="1" ht="46.5" x14ac:dyDescent="0.2">
      <c r="A2844" s="209">
        <v>412200</v>
      </c>
      <c r="B2844" s="210" t="s">
        <v>52</v>
      </c>
      <c r="C2844" s="231">
        <v>137000</v>
      </c>
      <c r="D2844" s="220">
        <v>130000.00000000001</v>
      </c>
      <c r="E2844" s="220">
        <v>0</v>
      </c>
      <c r="F2844" s="221">
        <f t="shared" si="707"/>
        <v>94.890510948905117</v>
      </c>
      <c r="G2844" s="218"/>
      <c r="H2844" s="218"/>
    </row>
    <row r="2845" spans="1:8" s="178" customFormat="1" x14ac:dyDescent="0.2">
      <c r="A2845" s="209">
        <v>412300</v>
      </c>
      <c r="B2845" s="210" t="s">
        <v>53</v>
      </c>
      <c r="C2845" s="231">
        <v>25000</v>
      </c>
      <c r="D2845" s="220">
        <v>26000</v>
      </c>
      <c r="E2845" s="220">
        <v>0</v>
      </c>
      <c r="F2845" s="221">
        <f t="shared" si="707"/>
        <v>104</v>
      </c>
      <c r="G2845" s="218"/>
      <c r="H2845" s="218"/>
    </row>
    <row r="2846" spans="1:8" s="178" customFormat="1" x14ac:dyDescent="0.2">
      <c r="A2846" s="209">
        <v>412500</v>
      </c>
      <c r="B2846" s="210" t="s">
        <v>57</v>
      </c>
      <c r="C2846" s="231">
        <v>3999.9999999999995</v>
      </c>
      <c r="D2846" s="220">
        <v>6000</v>
      </c>
      <c r="E2846" s="220">
        <v>0</v>
      </c>
      <c r="F2846" s="221">
        <f t="shared" si="707"/>
        <v>150.00000000000003</v>
      </c>
      <c r="G2846" s="218"/>
      <c r="H2846" s="218"/>
    </row>
    <row r="2847" spans="1:8" s="178" customFormat="1" x14ac:dyDescent="0.2">
      <c r="A2847" s="209">
        <v>412600</v>
      </c>
      <c r="B2847" s="210" t="s">
        <v>58</v>
      </c>
      <c r="C2847" s="231">
        <v>6000</v>
      </c>
      <c r="D2847" s="220">
        <v>7000</v>
      </c>
      <c r="E2847" s="220">
        <v>0</v>
      </c>
      <c r="F2847" s="221">
        <f t="shared" si="707"/>
        <v>116.66666666666667</v>
      </c>
      <c r="G2847" s="218"/>
      <c r="H2847" s="218"/>
    </row>
    <row r="2848" spans="1:8" s="178" customFormat="1" x14ac:dyDescent="0.2">
      <c r="A2848" s="209">
        <v>412700</v>
      </c>
      <c r="B2848" s="210" t="s">
        <v>60</v>
      </c>
      <c r="C2848" s="231">
        <v>75000</v>
      </c>
      <c r="D2848" s="220">
        <v>75000</v>
      </c>
      <c r="E2848" s="220">
        <v>0</v>
      </c>
      <c r="F2848" s="221">
        <f t="shared" si="707"/>
        <v>100</v>
      </c>
      <c r="G2848" s="218"/>
      <c r="H2848" s="218"/>
    </row>
    <row r="2849" spans="1:8" s="178" customFormat="1" x14ac:dyDescent="0.2">
      <c r="A2849" s="209">
        <v>412900</v>
      </c>
      <c r="B2849" s="210" t="s">
        <v>74</v>
      </c>
      <c r="C2849" s="231">
        <v>1000</v>
      </c>
      <c r="D2849" s="220">
        <v>900</v>
      </c>
      <c r="E2849" s="220">
        <v>0</v>
      </c>
      <c r="F2849" s="221">
        <f t="shared" si="707"/>
        <v>90</v>
      </c>
      <c r="G2849" s="218"/>
      <c r="H2849" s="218"/>
    </row>
    <row r="2850" spans="1:8" s="178" customFormat="1" ht="46.5" x14ac:dyDescent="0.2">
      <c r="A2850" s="209">
        <v>412900</v>
      </c>
      <c r="B2850" s="210" t="s">
        <v>77</v>
      </c>
      <c r="C2850" s="231">
        <v>1000</v>
      </c>
      <c r="D2850" s="220">
        <v>1000</v>
      </c>
      <c r="E2850" s="220">
        <v>0</v>
      </c>
      <c r="F2850" s="221">
        <f t="shared" si="707"/>
        <v>100</v>
      </c>
      <c r="G2850" s="218"/>
      <c r="H2850" s="218"/>
    </row>
    <row r="2851" spans="1:8" s="178" customFormat="1" x14ac:dyDescent="0.2">
      <c r="A2851" s="209">
        <v>412900</v>
      </c>
      <c r="B2851" s="223" t="s">
        <v>78</v>
      </c>
      <c r="C2851" s="231">
        <v>3000</v>
      </c>
      <c r="D2851" s="220">
        <v>3000</v>
      </c>
      <c r="E2851" s="220">
        <v>0</v>
      </c>
      <c r="F2851" s="221">
        <f t="shared" si="707"/>
        <v>100</v>
      </c>
      <c r="G2851" s="218"/>
      <c r="H2851" s="218"/>
    </row>
    <row r="2852" spans="1:8" s="178" customFormat="1" x14ac:dyDescent="0.2">
      <c r="A2852" s="209">
        <v>412900</v>
      </c>
      <c r="B2852" s="223" t="s">
        <v>80</v>
      </c>
      <c r="C2852" s="231">
        <v>2000</v>
      </c>
      <c r="D2852" s="220">
        <v>4999.9999999999991</v>
      </c>
      <c r="E2852" s="220">
        <v>0</v>
      </c>
      <c r="F2852" s="221">
        <f t="shared" si="707"/>
        <v>249.99999999999994</v>
      </c>
      <c r="G2852" s="218"/>
      <c r="H2852" s="218"/>
    </row>
    <row r="2853" spans="1:8" s="234" customFormat="1" x14ac:dyDescent="0.2">
      <c r="A2853" s="224">
        <v>510000</v>
      </c>
      <c r="B2853" s="222" t="s">
        <v>245</v>
      </c>
      <c r="C2853" s="233">
        <f>C2854</f>
        <v>10000</v>
      </c>
      <c r="D2853" s="233">
        <f t="shared" ref="D2853" si="708">D2854</f>
        <v>10000</v>
      </c>
      <c r="E2853" s="233">
        <f t="shared" ref="E2853" si="709">E2854</f>
        <v>0</v>
      </c>
      <c r="F2853" s="217">
        <f t="shared" si="707"/>
        <v>100</v>
      </c>
      <c r="G2853" s="218"/>
      <c r="H2853" s="218"/>
    </row>
    <row r="2854" spans="1:8" s="234" customFormat="1" x14ac:dyDescent="0.2">
      <c r="A2854" s="224">
        <v>511000</v>
      </c>
      <c r="B2854" s="222" t="s">
        <v>246</v>
      </c>
      <c r="C2854" s="233">
        <f>C2855+0</f>
        <v>10000</v>
      </c>
      <c r="D2854" s="233">
        <f>D2855+0</f>
        <v>10000</v>
      </c>
      <c r="E2854" s="233">
        <f>E2855+0</f>
        <v>0</v>
      </c>
      <c r="F2854" s="217">
        <f t="shared" si="707"/>
        <v>100</v>
      </c>
      <c r="G2854" s="218"/>
      <c r="H2854" s="218"/>
    </row>
    <row r="2855" spans="1:8" s="178" customFormat="1" x14ac:dyDescent="0.2">
      <c r="A2855" s="209">
        <v>511300</v>
      </c>
      <c r="B2855" s="210" t="s">
        <v>249</v>
      </c>
      <c r="C2855" s="231">
        <v>10000</v>
      </c>
      <c r="D2855" s="220">
        <v>10000</v>
      </c>
      <c r="E2855" s="220">
        <v>0</v>
      </c>
      <c r="F2855" s="221">
        <f t="shared" si="707"/>
        <v>100</v>
      </c>
      <c r="G2855" s="218"/>
      <c r="H2855" s="218"/>
    </row>
    <row r="2856" spans="1:8" s="234" customFormat="1" x14ac:dyDescent="0.2">
      <c r="A2856" s="224">
        <v>630000</v>
      </c>
      <c r="B2856" s="222" t="s">
        <v>277</v>
      </c>
      <c r="C2856" s="233">
        <f>C2857+C2859</f>
        <v>42000</v>
      </c>
      <c r="D2856" s="233">
        <f>D2857+D2859</f>
        <v>50000</v>
      </c>
      <c r="E2856" s="233">
        <f>E2857+E2859</f>
        <v>900000</v>
      </c>
      <c r="F2856" s="217">
        <f t="shared" si="707"/>
        <v>119.04761904761905</v>
      </c>
      <c r="G2856" s="218"/>
      <c r="H2856" s="218"/>
    </row>
    <row r="2857" spans="1:8" s="234" customFormat="1" x14ac:dyDescent="0.2">
      <c r="A2857" s="224">
        <v>631000</v>
      </c>
      <c r="B2857" s="222" t="s">
        <v>278</v>
      </c>
      <c r="C2857" s="233">
        <f>0+C2858</f>
        <v>0</v>
      </c>
      <c r="D2857" s="233">
        <f>0+D2858</f>
        <v>0</v>
      </c>
      <c r="E2857" s="233">
        <f>0+E2858</f>
        <v>900000</v>
      </c>
      <c r="F2857" s="217">
        <v>0</v>
      </c>
      <c r="G2857" s="218"/>
      <c r="H2857" s="218"/>
    </row>
    <row r="2858" spans="1:8" s="178" customFormat="1" x14ac:dyDescent="0.2">
      <c r="A2858" s="239">
        <v>631200</v>
      </c>
      <c r="B2858" s="210" t="s">
        <v>280</v>
      </c>
      <c r="C2858" s="231">
        <v>0</v>
      </c>
      <c r="D2858" s="220">
        <v>0</v>
      </c>
      <c r="E2858" s="231">
        <v>900000</v>
      </c>
      <c r="F2858" s="217">
        <v>0</v>
      </c>
      <c r="G2858" s="218"/>
      <c r="H2858" s="218"/>
    </row>
    <row r="2859" spans="1:8" s="234" customFormat="1" x14ac:dyDescent="0.2">
      <c r="A2859" s="224">
        <v>638000</v>
      </c>
      <c r="B2859" s="222" t="s">
        <v>284</v>
      </c>
      <c r="C2859" s="233">
        <f>C2860</f>
        <v>42000</v>
      </c>
      <c r="D2859" s="233">
        <f t="shared" ref="D2859" si="710">D2860</f>
        <v>50000</v>
      </c>
      <c r="E2859" s="233">
        <f t="shared" ref="E2859" si="711">E2860</f>
        <v>0</v>
      </c>
      <c r="F2859" s="217">
        <f>D2859/C2859*100</f>
        <v>119.04761904761905</v>
      </c>
      <c r="G2859" s="218"/>
      <c r="H2859" s="218"/>
    </row>
    <row r="2860" spans="1:8" s="178" customFormat="1" x14ac:dyDescent="0.2">
      <c r="A2860" s="209">
        <v>638100</v>
      </c>
      <c r="B2860" s="210" t="s">
        <v>285</v>
      </c>
      <c r="C2860" s="231">
        <v>42000</v>
      </c>
      <c r="D2860" s="220">
        <v>50000</v>
      </c>
      <c r="E2860" s="220">
        <v>0</v>
      </c>
      <c r="F2860" s="221">
        <f>D2860/C2860*100</f>
        <v>119.04761904761905</v>
      </c>
      <c r="G2860" s="218"/>
      <c r="H2860" s="218"/>
    </row>
    <row r="2861" spans="1:8" s="178" customFormat="1" x14ac:dyDescent="0.2">
      <c r="A2861" s="241"/>
      <c r="B2861" s="227" t="s">
        <v>294</v>
      </c>
      <c r="C2861" s="238">
        <f>C2837+C2853+C2856</f>
        <v>1582100</v>
      </c>
      <c r="D2861" s="238">
        <f>D2837+D2853+D2856</f>
        <v>1521899.9999999998</v>
      </c>
      <c r="E2861" s="238">
        <f>E2837+E2853+E2856</f>
        <v>900000</v>
      </c>
      <c r="F2861" s="229">
        <f>D2861/C2861*100</f>
        <v>96.194930788192892</v>
      </c>
      <c r="G2861" s="218"/>
      <c r="H2861" s="218"/>
    </row>
    <row r="2862" spans="1:8" s="178" customFormat="1" x14ac:dyDescent="0.2">
      <c r="A2862" s="242"/>
      <c r="B2862" s="202"/>
      <c r="C2862" s="212"/>
      <c r="D2862" s="212"/>
      <c r="E2862" s="212"/>
      <c r="F2862" s="213"/>
      <c r="G2862" s="218"/>
      <c r="H2862" s="218"/>
    </row>
    <row r="2863" spans="1:8" s="178" customFormat="1" x14ac:dyDescent="0.2">
      <c r="A2863" s="205"/>
      <c r="B2863" s="202"/>
      <c r="C2863" s="231"/>
      <c r="D2863" s="231"/>
      <c r="E2863" s="231"/>
      <c r="F2863" s="232"/>
      <c r="G2863" s="218"/>
      <c r="H2863" s="218"/>
    </row>
    <row r="2864" spans="1:8" s="178" customFormat="1" x14ac:dyDescent="0.2">
      <c r="A2864" s="209" t="s">
        <v>454</v>
      </c>
      <c r="B2864" s="222"/>
      <c r="C2864" s="231"/>
      <c r="D2864" s="231"/>
      <c r="E2864" s="231"/>
      <c r="F2864" s="232"/>
      <c r="G2864" s="218"/>
      <c r="H2864" s="218"/>
    </row>
    <row r="2865" spans="1:8" s="178" customFormat="1" x14ac:dyDescent="0.2">
      <c r="A2865" s="209" t="s">
        <v>377</v>
      </c>
      <c r="B2865" s="222"/>
      <c r="C2865" s="231"/>
      <c r="D2865" s="231"/>
      <c r="E2865" s="231"/>
      <c r="F2865" s="232"/>
      <c r="G2865" s="218"/>
      <c r="H2865" s="218"/>
    </row>
    <row r="2866" spans="1:8" s="178" customFormat="1" x14ac:dyDescent="0.2">
      <c r="A2866" s="209" t="s">
        <v>455</v>
      </c>
      <c r="B2866" s="222"/>
      <c r="C2866" s="231"/>
      <c r="D2866" s="231"/>
      <c r="E2866" s="231"/>
      <c r="F2866" s="232"/>
      <c r="G2866" s="218"/>
      <c r="H2866" s="218"/>
    </row>
    <row r="2867" spans="1:8" s="178" customFormat="1" x14ac:dyDescent="0.2">
      <c r="A2867" s="209" t="s">
        <v>293</v>
      </c>
      <c r="B2867" s="222"/>
      <c r="C2867" s="231"/>
      <c r="D2867" s="231"/>
      <c r="E2867" s="231"/>
      <c r="F2867" s="232"/>
      <c r="G2867" s="218"/>
      <c r="H2867" s="218"/>
    </row>
    <row r="2868" spans="1:8" s="178" customFormat="1" x14ac:dyDescent="0.2">
      <c r="A2868" s="209"/>
      <c r="B2868" s="211"/>
      <c r="C2868" s="212"/>
      <c r="D2868" s="212"/>
      <c r="E2868" s="212"/>
      <c r="F2868" s="213"/>
      <c r="G2868" s="218"/>
      <c r="H2868" s="218"/>
    </row>
    <row r="2869" spans="1:8" s="178" customFormat="1" x14ac:dyDescent="0.2">
      <c r="A2869" s="224">
        <v>410000</v>
      </c>
      <c r="B2869" s="215" t="s">
        <v>44</v>
      </c>
      <c r="C2869" s="233">
        <f>C2870+C2875</f>
        <v>3091100</v>
      </c>
      <c r="D2869" s="233">
        <f t="shared" ref="D2869" si="712">D2870+D2875</f>
        <v>3077800</v>
      </c>
      <c r="E2869" s="233">
        <f>E2870+E2875</f>
        <v>0</v>
      </c>
      <c r="F2869" s="217">
        <f t="shared" ref="F2869:F2889" si="713">D2869/C2869*100</f>
        <v>99.56973245770115</v>
      </c>
      <c r="G2869" s="218"/>
      <c r="H2869" s="218"/>
    </row>
    <row r="2870" spans="1:8" s="178" customFormat="1" x14ac:dyDescent="0.2">
      <c r="A2870" s="224">
        <v>411000</v>
      </c>
      <c r="B2870" s="215" t="s">
        <v>45</v>
      </c>
      <c r="C2870" s="233">
        <f>SUM(C2871:C2874)</f>
        <v>2393300</v>
      </c>
      <c r="D2870" s="233">
        <f t="shared" ref="D2870" si="714">SUM(D2871:D2874)</f>
        <v>2380000</v>
      </c>
      <c r="E2870" s="233">
        <f>SUM(E2871:E2874)</f>
        <v>0</v>
      </c>
      <c r="F2870" s="217">
        <f t="shared" si="713"/>
        <v>99.444281953787666</v>
      </c>
      <c r="G2870" s="218"/>
      <c r="H2870" s="218"/>
    </row>
    <row r="2871" spans="1:8" s="178" customFormat="1" x14ac:dyDescent="0.2">
      <c r="A2871" s="209">
        <v>411100</v>
      </c>
      <c r="B2871" s="210" t="s">
        <v>46</v>
      </c>
      <c r="C2871" s="231">
        <f>2090000+120100+3700</f>
        <v>2213800</v>
      </c>
      <c r="D2871" s="220">
        <v>2156000</v>
      </c>
      <c r="E2871" s="220">
        <v>0</v>
      </c>
      <c r="F2871" s="221">
        <f t="shared" si="713"/>
        <v>97.389104706838921</v>
      </c>
      <c r="G2871" s="218"/>
      <c r="H2871" s="218"/>
    </row>
    <row r="2872" spans="1:8" s="178" customFormat="1" ht="46.5" x14ac:dyDescent="0.2">
      <c r="A2872" s="209">
        <v>411200</v>
      </c>
      <c r="B2872" s="210" t="s">
        <v>47</v>
      </c>
      <c r="C2872" s="231">
        <v>125000</v>
      </c>
      <c r="D2872" s="220">
        <v>142000</v>
      </c>
      <c r="E2872" s="220">
        <v>0</v>
      </c>
      <c r="F2872" s="221">
        <f t="shared" si="713"/>
        <v>113.6</v>
      </c>
      <c r="G2872" s="218"/>
      <c r="H2872" s="218"/>
    </row>
    <row r="2873" spans="1:8" s="178" customFormat="1" ht="46.5" x14ac:dyDescent="0.2">
      <c r="A2873" s="209">
        <v>411300</v>
      </c>
      <c r="B2873" s="210" t="s">
        <v>48</v>
      </c>
      <c r="C2873" s="231">
        <v>31500</v>
      </c>
      <c r="D2873" s="220">
        <v>59000</v>
      </c>
      <c r="E2873" s="220">
        <v>0</v>
      </c>
      <c r="F2873" s="221">
        <f t="shared" si="713"/>
        <v>187.30158730158729</v>
      </c>
      <c r="G2873" s="218"/>
      <c r="H2873" s="218"/>
    </row>
    <row r="2874" spans="1:8" s="178" customFormat="1" x14ac:dyDescent="0.2">
      <c r="A2874" s="209">
        <v>411400</v>
      </c>
      <c r="B2874" s="210" t="s">
        <v>49</v>
      </c>
      <c r="C2874" s="231">
        <v>23000</v>
      </c>
      <c r="D2874" s="220">
        <v>23000</v>
      </c>
      <c r="E2874" s="220">
        <v>0</v>
      </c>
      <c r="F2874" s="221">
        <f t="shared" si="713"/>
        <v>100</v>
      </c>
      <c r="G2874" s="218"/>
      <c r="H2874" s="218"/>
    </row>
    <row r="2875" spans="1:8" s="178" customFormat="1" x14ac:dyDescent="0.2">
      <c r="A2875" s="224">
        <v>412000</v>
      </c>
      <c r="B2875" s="222" t="s">
        <v>50</v>
      </c>
      <c r="C2875" s="233">
        <f>SUM(C2876:C2885)</f>
        <v>697800</v>
      </c>
      <c r="D2875" s="233">
        <f>SUM(D2876:D2885)</f>
        <v>697800</v>
      </c>
      <c r="E2875" s="233">
        <f>SUM(E2876:E2885)</f>
        <v>0</v>
      </c>
      <c r="F2875" s="217">
        <f t="shared" si="713"/>
        <v>100</v>
      </c>
      <c r="G2875" s="218"/>
      <c r="H2875" s="218"/>
    </row>
    <row r="2876" spans="1:8" s="178" customFormat="1" x14ac:dyDescent="0.2">
      <c r="A2876" s="239">
        <v>412100</v>
      </c>
      <c r="B2876" s="210" t="s">
        <v>51</v>
      </c>
      <c r="C2876" s="231">
        <v>75300</v>
      </c>
      <c r="D2876" s="220">
        <v>75300</v>
      </c>
      <c r="E2876" s="220">
        <v>0</v>
      </c>
      <c r="F2876" s="221">
        <f t="shared" si="713"/>
        <v>100</v>
      </c>
      <c r="G2876" s="218"/>
      <c r="H2876" s="218"/>
    </row>
    <row r="2877" spans="1:8" s="178" customFormat="1" ht="46.5" x14ac:dyDescent="0.2">
      <c r="A2877" s="209">
        <v>412200</v>
      </c>
      <c r="B2877" s="210" t="s">
        <v>52</v>
      </c>
      <c r="C2877" s="231">
        <v>465000</v>
      </c>
      <c r="D2877" s="220">
        <v>465000</v>
      </c>
      <c r="E2877" s="220">
        <v>0</v>
      </c>
      <c r="F2877" s="221">
        <f t="shared" si="713"/>
        <v>100</v>
      </c>
      <c r="G2877" s="218"/>
      <c r="H2877" s="218"/>
    </row>
    <row r="2878" spans="1:8" s="178" customFormat="1" x14ac:dyDescent="0.2">
      <c r="A2878" s="209">
        <v>412300</v>
      </c>
      <c r="B2878" s="210" t="s">
        <v>53</v>
      </c>
      <c r="C2878" s="231">
        <v>32000</v>
      </c>
      <c r="D2878" s="220">
        <v>32000</v>
      </c>
      <c r="E2878" s="220">
        <v>0</v>
      </c>
      <c r="F2878" s="221">
        <f t="shared" si="713"/>
        <v>100</v>
      </c>
      <c r="G2878" s="218"/>
      <c r="H2878" s="218"/>
    </row>
    <row r="2879" spans="1:8" s="178" customFormat="1" x14ac:dyDescent="0.2">
      <c r="A2879" s="209">
        <v>412500</v>
      </c>
      <c r="B2879" s="210" t="s">
        <v>57</v>
      </c>
      <c r="C2879" s="231">
        <v>8500</v>
      </c>
      <c r="D2879" s="220">
        <v>8500</v>
      </c>
      <c r="E2879" s="220">
        <v>0</v>
      </c>
      <c r="F2879" s="221">
        <f t="shared" si="713"/>
        <v>100</v>
      </c>
      <c r="G2879" s="218"/>
      <c r="H2879" s="218"/>
    </row>
    <row r="2880" spans="1:8" s="178" customFormat="1" x14ac:dyDescent="0.2">
      <c r="A2880" s="209">
        <v>412600</v>
      </c>
      <c r="B2880" s="210" t="s">
        <v>58</v>
      </c>
      <c r="C2880" s="231">
        <v>4900</v>
      </c>
      <c r="D2880" s="220">
        <v>4900</v>
      </c>
      <c r="E2880" s="220">
        <v>0</v>
      </c>
      <c r="F2880" s="221">
        <f t="shared" si="713"/>
        <v>100</v>
      </c>
      <c r="G2880" s="218"/>
      <c r="H2880" s="218"/>
    </row>
    <row r="2881" spans="1:8" s="178" customFormat="1" x14ac:dyDescent="0.2">
      <c r="A2881" s="209">
        <v>412700</v>
      </c>
      <c r="B2881" s="210" t="s">
        <v>60</v>
      </c>
      <c r="C2881" s="231">
        <v>100000</v>
      </c>
      <c r="D2881" s="220">
        <v>100000</v>
      </c>
      <c r="E2881" s="220">
        <v>0</v>
      </c>
      <c r="F2881" s="221">
        <f t="shared" si="713"/>
        <v>100</v>
      </c>
      <c r="G2881" s="218"/>
      <c r="H2881" s="218"/>
    </row>
    <row r="2882" spans="1:8" s="178" customFormat="1" x14ac:dyDescent="0.2">
      <c r="A2882" s="209">
        <v>412900</v>
      </c>
      <c r="B2882" s="210" t="s">
        <v>74</v>
      </c>
      <c r="C2882" s="231">
        <v>1000</v>
      </c>
      <c r="D2882" s="220">
        <v>1000</v>
      </c>
      <c r="E2882" s="220">
        <v>0</v>
      </c>
      <c r="F2882" s="221">
        <f t="shared" si="713"/>
        <v>100</v>
      </c>
      <c r="G2882" s="218"/>
      <c r="H2882" s="218"/>
    </row>
    <row r="2883" spans="1:8" s="178" customFormat="1" x14ac:dyDescent="0.2">
      <c r="A2883" s="209">
        <v>412900</v>
      </c>
      <c r="B2883" s="210" t="s">
        <v>75</v>
      </c>
      <c r="C2883" s="231">
        <v>6800</v>
      </c>
      <c r="D2883" s="220">
        <v>6800</v>
      </c>
      <c r="E2883" s="220">
        <v>0</v>
      </c>
      <c r="F2883" s="221">
        <f t="shared" si="713"/>
        <v>100</v>
      </c>
      <c r="G2883" s="218"/>
      <c r="H2883" s="218"/>
    </row>
    <row r="2884" spans="1:8" s="178" customFormat="1" ht="46.5" x14ac:dyDescent="0.2">
      <c r="A2884" s="209">
        <v>412900</v>
      </c>
      <c r="B2884" s="223" t="s">
        <v>77</v>
      </c>
      <c r="C2884" s="231">
        <v>300</v>
      </c>
      <c r="D2884" s="220">
        <v>300.00000000000006</v>
      </c>
      <c r="E2884" s="220">
        <v>0</v>
      </c>
      <c r="F2884" s="221">
        <f t="shared" si="713"/>
        <v>100.00000000000003</v>
      </c>
      <c r="G2884" s="218"/>
      <c r="H2884" s="218"/>
    </row>
    <row r="2885" spans="1:8" s="178" customFormat="1" x14ac:dyDescent="0.2">
      <c r="A2885" s="209">
        <v>412900</v>
      </c>
      <c r="B2885" s="210" t="s">
        <v>78</v>
      </c>
      <c r="C2885" s="231">
        <v>4000</v>
      </c>
      <c r="D2885" s="220">
        <v>4000</v>
      </c>
      <c r="E2885" s="220">
        <v>0</v>
      </c>
      <c r="F2885" s="221">
        <f t="shared" si="713"/>
        <v>100</v>
      </c>
      <c r="G2885" s="218"/>
      <c r="H2885" s="218"/>
    </row>
    <row r="2886" spans="1:8" s="178" customFormat="1" x14ac:dyDescent="0.2">
      <c r="A2886" s="224">
        <v>510000</v>
      </c>
      <c r="B2886" s="222" t="s">
        <v>245</v>
      </c>
      <c r="C2886" s="233">
        <f>C2887</f>
        <v>5000</v>
      </c>
      <c r="D2886" s="233">
        <f t="shared" ref="D2886" si="715">D2887</f>
        <v>5000</v>
      </c>
      <c r="E2886" s="233">
        <f t="shared" ref="E2886" si="716">E2887</f>
        <v>0</v>
      </c>
      <c r="F2886" s="217">
        <f t="shared" si="713"/>
        <v>100</v>
      </c>
      <c r="G2886" s="218"/>
      <c r="H2886" s="218"/>
    </row>
    <row r="2887" spans="1:8" s="178" customFormat="1" x14ac:dyDescent="0.2">
      <c r="A2887" s="224">
        <v>511000</v>
      </c>
      <c r="B2887" s="222" t="s">
        <v>246</v>
      </c>
      <c r="C2887" s="233">
        <f>SUM(C2888:C2888)</f>
        <v>5000</v>
      </c>
      <c r="D2887" s="233">
        <f>SUM(D2888:D2888)</f>
        <v>5000</v>
      </c>
      <c r="E2887" s="233">
        <f>SUM(E2888:E2888)</f>
        <v>0</v>
      </c>
      <c r="F2887" s="217">
        <f t="shared" si="713"/>
        <v>100</v>
      </c>
      <c r="G2887" s="218"/>
      <c r="H2887" s="218"/>
    </row>
    <row r="2888" spans="1:8" s="178" customFormat="1" x14ac:dyDescent="0.2">
      <c r="A2888" s="209">
        <v>511300</v>
      </c>
      <c r="B2888" s="210" t="s">
        <v>249</v>
      </c>
      <c r="C2888" s="231">
        <v>5000</v>
      </c>
      <c r="D2888" s="220">
        <v>5000</v>
      </c>
      <c r="E2888" s="220">
        <v>0</v>
      </c>
      <c r="F2888" s="221">
        <f t="shared" si="713"/>
        <v>100</v>
      </c>
      <c r="G2888" s="218"/>
      <c r="H2888" s="218"/>
    </row>
    <row r="2889" spans="1:8" s="234" customFormat="1" x14ac:dyDescent="0.2">
      <c r="A2889" s="224">
        <v>630000</v>
      </c>
      <c r="B2889" s="222" t="s">
        <v>277</v>
      </c>
      <c r="C2889" s="233">
        <f>C2890+C2892</f>
        <v>30000</v>
      </c>
      <c r="D2889" s="233">
        <f>D2890+D2892</f>
        <v>65200</v>
      </c>
      <c r="E2889" s="233">
        <f>E2890+E2892</f>
        <v>1500000</v>
      </c>
      <c r="F2889" s="217">
        <f t="shared" si="713"/>
        <v>217.33333333333334</v>
      </c>
      <c r="G2889" s="218"/>
      <c r="H2889" s="218"/>
    </row>
    <row r="2890" spans="1:8" s="234" customFormat="1" x14ac:dyDescent="0.2">
      <c r="A2890" s="224">
        <v>631000</v>
      </c>
      <c r="B2890" s="222" t="s">
        <v>278</v>
      </c>
      <c r="C2890" s="233">
        <f>0+C2891</f>
        <v>0</v>
      </c>
      <c r="D2890" s="233">
        <f>0+D2891</f>
        <v>0</v>
      </c>
      <c r="E2890" s="233">
        <f>0+E2891</f>
        <v>1500000</v>
      </c>
      <c r="F2890" s="217">
        <v>0</v>
      </c>
      <c r="G2890" s="218"/>
      <c r="H2890" s="218"/>
    </row>
    <row r="2891" spans="1:8" s="178" customFormat="1" x14ac:dyDescent="0.2">
      <c r="A2891" s="239">
        <v>631200</v>
      </c>
      <c r="B2891" s="210" t="s">
        <v>280</v>
      </c>
      <c r="C2891" s="231">
        <v>0</v>
      </c>
      <c r="D2891" s="220">
        <v>0</v>
      </c>
      <c r="E2891" s="231">
        <v>1500000</v>
      </c>
      <c r="F2891" s="217">
        <v>0</v>
      </c>
      <c r="G2891" s="218"/>
      <c r="H2891" s="218"/>
    </row>
    <row r="2892" spans="1:8" s="234" customFormat="1" x14ac:dyDescent="0.2">
      <c r="A2892" s="224">
        <v>638000</v>
      </c>
      <c r="B2892" s="222" t="s">
        <v>284</v>
      </c>
      <c r="C2892" s="233">
        <f>C2893</f>
        <v>30000</v>
      </c>
      <c r="D2892" s="233">
        <f t="shared" ref="D2892" si="717">D2893</f>
        <v>65200</v>
      </c>
      <c r="E2892" s="233">
        <f t="shared" ref="E2892" si="718">E2893</f>
        <v>0</v>
      </c>
      <c r="F2892" s="217">
        <f>D2892/C2892*100</f>
        <v>217.33333333333334</v>
      </c>
      <c r="G2892" s="218"/>
      <c r="H2892" s="218"/>
    </row>
    <row r="2893" spans="1:8" s="178" customFormat="1" x14ac:dyDescent="0.2">
      <c r="A2893" s="209">
        <v>638100</v>
      </c>
      <c r="B2893" s="210" t="s">
        <v>285</v>
      </c>
      <c r="C2893" s="231">
        <v>30000</v>
      </c>
      <c r="D2893" s="220">
        <v>65200</v>
      </c>
      <c r="E2893" s="220">
        <v>0</v>
      </c>
      <c r="F2893" s="221">
        <f>D2893/C2893*100</f>
        <v>217.33333333333334</v>
      </c>
      <c r="G2893" s="218"/>
      <c r="H2893" s="218"/>
    </row>
    <row r="2894" spans="1:8" s="178" customFormat="1" x14ac:dyDescent="0.2">
      <c r="A2894" s="241"/>
      <c r="B2894" s="227" t="s">
        <v>294</v>
      </c>
      <c r="C2894" s="238">
        <f>C2869+C2886+C2889</f>
        <v>3126100</v>
      </c>
      <c r="D2894" s="238">
        <f>D2869+D2886+D2889</f>
        <v>3148000</v>
      </c>
      <c r="E2894" s="238">
        <f>E2869+E2886+E2889</f>
        <v>1500000</v>
      </c>
      <c r="F2894" s="229">
        <f>D2894/C2894*100</f>
        <v>100.70055340520136</v>
      </c>
      <c r="G2894" s="218"/>
      <c r="H2894" s="218"/>
    </row>
    <row r="2895" spans="1:8" s="178" customFormat="1" x14ac:dyDescent="0.2">
      <c r="A2895" s="242"/>
      <c r="B2895" s="202"/>
      <c r="C2895" s="212"/>
      <c r="D2895" s="212"/>
      <c r="E2895" s="212"/>
      <c r="F2895" s="213"/>
      <c r="G2895" s="218"/>
      <c r="H2895" s="218"/>
    </row>
    <row r="2896" spans="1:8" s="178" customFormat="1" x14ac:dyDescent="0.2">
      <c r="A2896" s="205"/>
      <c r="B2896" s="202"/>
      <c r="C2896" s="231"/>
      <c r="D2896" s="231"/>
      <c r="E2896" s="231"/>
      <c r="F2896" s="232"/>
      <c r="G2896" s="218"/>
      <c r="H2896" s="218"/>
    </row>
    <row r="2897" spans="1:8" s="178" customFormat="1" x14ac:dyDescent="0.2">
      <c r="A2897" s="209" t="s">
        <v>456</v>
      </c>
      <c r="B2897" s="222"/>
      <c r="C2897" s="231"/>
      <c r="D2897" s="231"/>
      <c r="E2897" s="231"/>
      <c r="F2897" s="232"/>
      <c r="G2897" s="218"/>
      <c r="H2897" s="218"/>
    </row>
    <row r="2898" spans="1:8" s="178" customFormat="1" x14ac:dyDescent="0.2">
      <c r="A2898" s="209" t="s">
        <v>377</v>
      </c>
      <c r="B2898" s="222"/>
      <c r="C2898" s="231"/>
      <c r="D2898" s="231"/>
      <c r="E2898" s="231"/>
      <c r="F2898" s="232"/>
      <c r="G2898" s="218"/>
      <c r="H2898" s="218"/>
    </row>
    <row r="2899" spans="1:8" s="178" customFormat="1" x14ac:dyDescent="0.2">
      <c r="A2899" s="209" t="s">
        <v>457</v>
      </c>
      <c r="B2899" s="222"/>
      <c r="C2899" s="231"/>
      <c r="D2899" s="231"/>
      <c r="E2899" s="231"/>
      <c r="F2899" s="232"/>
      <c r="G2899" s="218"/>
      <c r="H2899" s="218"/>
    </row>
    <row r="2900" spans="1:8" s="178" customFormat="1" x14ac:dyDescent="0.2">
      <c r="A2900" s="209" t="s">
        <v>293</v>
      </c>
      <c r="B2900" s="222"/>
      <c r="C2900" s="231"/>
      <c r="D2900" s="231"/>
      <c r="E2900" s="231"/>
      <c r="F2900" s="232"/>
      <c r="G2900" s="218"/>
      <c r="H2900" s="218"/>
    </row>
    <row r="2901" spans="1:8" s="178" customFormat="1" x14ac:dyDescent="0.2">
      <c r="A2901" s="209"/>
      <c r="B2901" s="211"/>
      <c r="C2901" s="212"/>
      <c r="D2901" s="212"/>
      <c r="E2901" s="212"/>
      <c r="F2901" s="213"/>
      <c r="G2901" s="218"/>
      <c r="H2901" s="218"/>
    </row>
    <row r="2902" spans="1:8" s="178" customFormat="1" x14ac:dyDescent="0.2">
      <c r="A2902" s="224">
        <v>410000</v>
      </c>
      <c r="B2902" s="215" t="s">
        <v>44</v>
      </c>
      <c r="C2902" s="233">
        <f>C2903+C2908+0</f>
        <v>1117400</v>
      </c>
      <c r="D2902" s="233">
        <f>D2903+D2908+0</f>
        <v>1152900</v>
      </c>
      <c r="E2902" s="233">
        <f>E2903+E2908+0</f>
        <v>0</v>
      </c>
      <c r="F2902" s="217">
        <f t="shared" ref="F2902:F2913" si="719">D2902/C2902*100</f>
        <v>103.17701807768034</v>
      </c>
      <c r="G2902" s="218"/>
      <c r="H2902" s="218"/>
    </row>
    <row r="2903" spans="1:8" s="178" customFormat="1" x14ac:dyDescent="0.2">
      <c r="A2903" s="224">
        <v>411000</v>
      </c>
      <c r="B2903" s="215" t="s">
        <v>45</v>
      </c>
      <c r="C2903" s="233">
        <f>SUM(C2904:C2907)</f>
        <v>943600</v>
      </c>
      <c r="D2903" s="233">
        <f t="shared" ref="D2903" si="720">SUM(D2904:D2907)</f>
        <v>1004300</v>
      </c>
      <c r="E2903" s="233">
        <f>SUM(E2904:E2907)</f>
        <v>0</v>
      </c>
      <c r="F2903" s="217">
        <f t="shared" si="719"/>
        <v>106.43281051292921</v>
      </c>
      <c r="G2903" s="218"/>
      <c r="H2903" s="218"/>
    </row>
    <row r="2904" spans="1:8" s="178" customFormat="1" x14ac:dyDescent="0.2">
      <c r="A2904" s="209">
        <v>411100</v>
      </c>
      <c r="B2904" s="210" t="s">
        <v>46</v>
      </c>
      <c r="C2904" s="231">
        <f>780000+42400+1200</f>
        <v>823600</v>
      </c>
      <c r="D2904" s="220">
        <v>889000</v>
      </c>
      <c r="E2904" s="220">
        <v>0</v>
      </c>
      <c r="F2904" s="221">
        <f t="shared" si="719"/>
        <v>107.94074793589121</v>
      </c>
      <c r="G2904" s="218"/>
      <c r="H2904" s="218"/>
    </row>
    <row r="2905" spans="1:8" s="178" customFormat="1" ht="46.5" x14ac:dyDescent="0.2">
      <c r="A2905" s="209">
        <v>411200</v>
      </c>
      <c r="B2905" s="210" t="s">
        <v>47</v>
      </c>
      <c r="C2905" s="231">
        <v>40000</v>
      </c>
      <c r="D2905" s="220">
        <v>67100</v>
      </c>
      <c r="E2905" s="220">
        <v>0</v>
      </c>
      <c r="F2905" s="221">
        <f t="shared" si="719"/>
        <v>167.75</v>
      </c>
      <c r="G2905" s="218"/>
      <c r="H2905" s="218"/>
    </row>
    <row r="2906" spans="1:8" s="178" customFormat="1" ht="46.5" x14ac:dyDescent="0.2">
      <c r="A2906" s="209">
        <v>411300</v>
      </c>
      <c r="B2906" s="210" t="s">
        <v>48</v>
      </c>
      <c r="C2906" s="231">
        <v>52000</v>
      </c>
      <c r="D2906" s="220">
        <v>23999.999999999993</v>
      </c>
      <c r="E2906" s="220">
        <v>0</v>
      </c>
      <c r="F2906" s="221">
        <f t="shared" si="719"/>
        <v>46.153846153846139</v>
      </c>
      <c r="G2906" s="218"/>
      <c r="H2906" s="218"/>
    </row>
    <row r="2907" spans="1:8" s="178" customFormat="1" x14ac:dyDescent="0.2">
      <c r="A2907" s="209">
        <v>411400</v>
      </c>
      <c r="B2907" s="210" t="s">
        <v>49</v>
      </c>
      <c r="C2907" s="231">
        <v>28000</v>
      </c>
      <c r="D2907" s="220">
        <v>24200</v>
      </c>
      <c r="E2907" s="220">
        <v>0</v>
      </c>
      <c r="F2907" s="221">
        <f t="shared" si="719"/>
        <v>86.428571428571431</v>
      </c>
      <c r="G2907" s="218"/>
      <c r="H2907" s="218"/>
    </row>
    <row r="2908" spans="1:8" s="178" customFormat="1" x14ac:dyDescent="0.2">
      <c r="A2908" s="224">
        <v>412000</v>
      </c>
      <c r="B2908" s="222" t="s">
        <v>50</v>
      </c>
      <c r="C2908" s="233">
        <f>SUM(C2909:C2919)</f>
        <v>173800</v>
      </c>
      <c r="D2908" s="233">
        <f t="shared" ref="D2908" si="721">SUM(D2909:D2919)</f>
        <v>148600</v>
      </c>
      <c r="E2908" s="233">
        <f>SUM(E2909:E2919)</f>
        <v>0</v>
      </c>
      <c r="F2908" s="217">
        <f t="shared" si="719"/>
        <v>85.500575373993087</v>
      </c>
      <c r="G2908" s="218"/>
      <c r="H2908" s="218"/>
    </row>
    <row r="2909" spans="1:8" s="178" customFormat="1" ht="46.5" x14ac:dyDescent="0.2">
      <c r="A2909" s="209">
        <v>412200</v>
      </c>
      <c r="B2909" s="210" t="s">
        <v>52</v>
      </c>
      <c r="C2909" s="231">
        <v>100000</v>
      </c>
      <c r="D2909" s="220">
        <v>98100</v>
      </c>
      <c r="E2909" s="220">
        <v>0</v>
      </c>
      <c r="F2909" s="221">
        <f t="shared" si="719"/>
        <v>98.1</v>
      </c>
      <c r="G2909" s="218"/>
      <c r="H2909" s="218"/>
    </row>
    <row r="2910" spans="1:8" s="178" customFormat="1" x14ac:dyDescent="0.2">
      <c r="A2910" s="209">
        <v>412300</v>
      </c>
      <c r="B2910" s="210" t="s">
        <v>53</v>
      </c>
      <c r="C2910" s="231">
        <v>14000</v>
      </c>
      <c r="D2910" s="220">
        <v>2500</v>
      </c>
      <c r="E2910" s="220">
        <v>0</v>
      </c>
      <c r="F2910" s="221">
        <f t="shared" si="719"/>
        <v>17.857142857142858</v>
      </c>
      <c r="G2910" s="218"/>
      <c r="H2910" s="218"/>
    </row>
    <row r="2911" spans="1:8" s="178" customFormat="1" x14ac:dyDescent="0.2">
      <c r="A2911" s="209">
        <v>412500</v>
      </c>
      <c r="B2911" s="210" t="s">
        <v>57</v>
      </c>
      <c r="C2911" s="231">
        <v>3500</v>
      </c>
      <c r="D2911" s="220">
        <v>900</v>
      </c>
      <c r="E2911" s="220">
        <v>0</v>
      </c>
      <c r="F2911" s="221">
        <f t="shared" si="719"/>
        <v>25.714285714285712</v>
      </c>
      <c r="G2911" s="218"/>
      <c r="H2911" s="218"/>
    </row>
    <row r="2912" spans="1:8" s="178" customFormat="1" x14ac:dyDescent="0.2">
      <c r="A2912" s="209">
        <v>412600</v>
      </c>
      <c r="B2912" s="210" t="s">
        <v>58</v>
      </c>
      <c r="C2912" s="231">
        <v>6000</v>
      </c>
      <c r="D2912" s="220">
        <v>7000</v>
      </c>
      <c r="E2912" s="220">
        <v>0</v>
      </c>
      <c r="F2912" s="221">
        <f t="shared" si="719"/>
        <v>116.66666666666667</v>
      </c>
      <c r="G2912" s="218"/>
      <c r="H2912" s="218"/>
    </row>
    <row r="2913" spans="1:8" s="178" customFormat="1" x14ac:dyDescent="0.2">
      <c r="A2913" s="209">
        <v>412700</v>
      </c>
      <c r="B2913" s="210" t="s">
        <v>60</v>
      </c>
      <c r="C2913" s="231">
        <v>40000</v>
      </c>
      <c r="D2913" s="220">
        <v>30700</v>
      </c>
      <c r="E2913" s="220">
        <v>0</v>
      </c>
      <c r="F2913" s="221">
        <f t="shared" si="719"/>
        <v>76.75</v>
      </c>
      <c r="G2913" s="218"/>
      <c r="H2913" s="218"/>
    </row>
    <row r="2914" spans="1:8" s="178" customFormat="1" x14ac:dyDescent="0.2">
      <c r="A2914" s="209">
        <v>412900</v>
      </c>
      <c r="B2914" s="210" t="s">
        <v>74</v>
      </c>
      <c r="C2914" s="231">
        <v>0</v>
      </c>
      <c r="D2914" s="220">
        <v>1800</v>
      </c>
      <c r="E2914" s="220">
        <v>0</v>
      </c>
      <c r="F2914" s="217">
        <v>0</v>
      </c>
      <c r="G2914" s="218"/>
      <c r="H2914" s="218"/>
    </row>
    <row r="2915" spans="1:8" s="178" customFormat="1" x14ac:dyDescent="0.2">
      <c r="A2915" s="209">
        <v>412900</v>
      </c>
      <c r="B2915" s="210" t="s">
        <v>75</v>
      </c>
      <c r="C2915" s="231">
        <v>4000</v>
      </c>
      <c r="D2915" s="220">
        <v>4300</v>
      </c>
      <c r="E2915" s="220">
        <v>0</v>
      </c>
      <c r="F2915" s="221">
        <f>D2915/C2915*100</f>
        <v>107.5</v>
      </c>
      <c r="G2915" s="218"/>
      <c r="H2915" s="218"/>
    </row>
    <row r="2916" spans="1:8" s="178" customFormat="1" x14ac:dyDescent="0.2">
      <c r="A2916" s="209">
        <v>412900</v>
      </c>
      <c r="B2916" s="210" t="s">
        <v>76</v>
      </c>
      <c r="C2916" s="231">
        <v>0</v>
      </c>
      <c r="D2916" s="220">
        <v>800</v>
      </c>
      <c r="E2916" s="220">
        <v>0</v>
      </c>
      <c r="F2916" s="217">
        <v>0</v>
      </c>
      <c r="G2916" s="218"/>
      <c r="H2916" s="218"/>
    </row>
    <row r="2917" spans="1:8" s="178" customFormat="1" ht="46.5" x14ac:dyDescent="0.2">
      <c r="A2917" s="209">
        <v>412900</v>
      </c>
      <c r="B2917" s="223" t="s">
        <v>77</v>
      </c>
      <c r="C2917" s="231">
        <v>800</v>
      </c>
      <c r="D2917" s="220">
        <v>800</v>
      </c>
      <c r="E2917" s="220">
        <v>0</v>
      </c>
      <c r="F2917" s="221">
        <f t="shared" ref="F2917:F2928" si="722">D2917/C2917*100</f>
        <v>100</v>
      </c>
      <c r="G2917" s="218"/>
      <c r="H2917" s="218"/>
    </row>
    <row r="2918" spans="1:8" s="178" customFormat="1" x14ac:dyDescent="0.2">
      <c r="A2918" s="209">
        <v>412900</v>
      </c>
      <c r="B2918" s="210" t="s">
        <v>78</v>
      </c>
      <c r="C2918" s="231">
        <v>2000</v>
      </c>
      <c r="D2918" s="220">
        <v>1700</v>
      </c>
      <c r="E2918" s="220">
        <v>0</v>
      </c>
      <c r="F2918" s="221">
        <f t="shared" si="722"/>
        <v>85</v>
      </c>
      <c r="G2918" s="218"/>
      <c r="H2918" s="218"/>
    </row>
    <row r="2919" spans="1:8" s="178" customFormat="1" x14ac:dyDescent="0.2">
      <c r="A2919" s="209">
        <v>412900</v>
      </c>
      <c r="B2919" s="210" t="s">
        <v>80</v>
      </c>
      <c r="C2919" s="231">
        <v>3500</v>
      </c>
      <c r="D2919" s="220">
        <v>0</v>
      </c>
      <c r="E2919" s="220">
        <v>0</v>
      </c>
      <c r="F2919" s="221">
        <f t="shared" si="722"/>
        <v>0</v>
      </c>
      <c r="G2919" s="218"/>
      <c r="H2919" s="218"/>
    </row>
    <row r="2920" spans="1:8" s="178" customFormat="1" x14ac:dyDescent="0.2">
      <c r="A2920" s="224">
        <v>510000</v>
      </c>
      <c r="B2920" s="222" t="s">
        <v>245</v>
      </c>
      <c r="C2920" s="233">
        <f>C2921+C2926+C2924</f>
        <v>27500</v>
      </c>
      <c r="D2920" s="233">
        <f t="shared" ref="D2920" si="723">D2921+D2926+D2924</f>
        <v>27500</v>
      </c>
      <c r="E2920" s="233">
        <f>E2921+E2926+E2924</f>
        <v>0</v>
      </c>
      <c r="F2920" s="217">
        <f t="shared" si="722"/>
        <v>100</v>
      </c>
      <c r="G2920" s="218"/>
      <c r="H2920" s="218"/>
    </row>
    <row r="2921" spans="1:8" s="178" customFormat="1" x14ac:dyDescent="0.2">
      <c r="A2921" s="224">
        <v>511000</v>
      </c>
      <c r="B2921" s="222" t="s">
        <v>246</v>
      </c>
      <c r="C2921" s="233">
        <f>SUM(C2922:C2923)</f>
        <v>20000</v>
      </c>
      <c r="D2921" s="233">
        <f t="shared" ref="D2921" si="724">SUM(D2922:D2923)</f>
        <v>20000</v>
      </c>
      <c r="E2921" s="233">
        <f>SUM(E2922:E2923)</f>
        <v>0</v>
      </c>
      <c r="F2921" s="217">
        <f t="shared" si="722"/>
        <v>100</v>
      </c>
      <c r="G2921" s="218"/>
      <c r="H2921" s="218"/>
    </row>
    <row r="2922" spans="1:8" s="178" customFormat="1" ht="46.5" x14ac:dyDescent="0.2">
      <c r="A2922" s="209">
        <v>511200</v>
      </c>
      <c r="B2922" s="210" t="s">
        <v>248</v>
      </c>
      <c r="C2922" s="231">
        <v>10000</v>
      </c>
      <c r="D2922" s="220">
        <v>10000</v>
      </c>
      <c r="E2922" s="220">
        <v>0</v>
      </c>
      <c r="F2922" s="221">
        <f t="shared" si="722"/>
        <v>100</v>
      </c>
      <c r="G2922" s="218"/>
      <c r="H2922" s="218"/>
    </row>
    <row r="2923" spans="1:8" s="178" customFormat="1" x14ac:dyDescent="0.2">
      <c r="A2923" s="209">
        <v>511300</v>
      </c>
      <c r="B2923" s="210" t="s">
        <v>249</v>
      </c>
      <c r="C2923" s="231">
        <v>10000</v>
      </c>
      <c r="D2923" s="220">
        <v>10000</v>
      </c>
      <c r="E2923" s="220">
        <v>0</v>
      </c>
      <c r="F2923" s="221">
        <f t="shared" si="722"/>
        <v>100</v>
      </c>
      <c r="G2923" s="218"/>
      <c r="H2923" s="218"/>
    </row>
    <row r="2924" spans="1:8" s="234" customFormat="1" x14ac:dyDescent="0.2">
      <c r="A2924" s="224">
        <v>513000</v>
      </c>
      <c r="B2924" s="222" t="s">
        <v>253</v>
      </c>
      <c r="C2924" s="233">
        <f>C2925</f>
        <v>6500</v>
      </c>
      <c r="D2924" s="233">
        <f t="shared" ref="D2924" si="725">+D2925</f>
        <v>6500</v>
      </c>
      <c r="E2924" s="233">
        <f>+E2925</f>
        <v>0</v>
      </c>
      <c r="F2924" s="217">
        <f t="shared" si="722"/>
        <v>100</v>
      </c>
      <c r="G2924" s="218"/>
      <c r="H2924" s="218"/>
    </row>
    <row r="2925" spans="1:8" s="178" customFormat="1" x14ac:dyDescent="0.2">
      <c r="A2925" s="209">
        <v>513700</v>
      </c>
      <c r="B2925" s="210" t="s">
        <v>254</v>
      </c>
      <c r="C2925" s="231">
        <v>6500</v>
      </c>
      <c r="D2925" s="220">
        <v>6500</v>
      </c>
      <c r="E2925" s="220">
        <v>0</v>
      </c>
      <c r="F2925" s="221">
        <f t="shared" si="722"/>
        <v>100</v>
      </c>
      <c r="G2925" s="218"/>
      <c r="H2925" s="218"/>
    </row>
    <row r="2926" spans="1:8" s="234" customFormat="1" x14ac:dyDescent="0.2">
      <c r="A2926" s="224">
        <v>516000</v>
      </c>
      <c r="B2926" s="222" t="s">
        <v>257</v>
      </c>
      <c r="C2926" s="233">
        <f>C2927</f>
        <v>1000</v>
      </c>
      <c r="D2926" s="233">
        <f t="shared" ref="D2926" si="726">D2927</f>
        <v>1000</v>
      </c>
      <c r="E2926" s="233">
        <f t="shared" ref="E2926" si="727">E2927</f>
        <v>0</v>
      </c>
      <c r="F2926" s="217">
        <f t="shared" si="722"/>
        <v>100</v>
      </c>
      <c r="G2926" s="218"/>
      <c r="H2926" s="218"/>
    </row>
    <row r="2927" spans="1:8" s="178" customFormat="1" x14ac:dyDescent="0.2">
      <c r="A2927" s="209">
        <v>516100</v>
      </c>
      <c r="B2927" s="210" t="s">
        <v>257</v>
      </c>
      <c r="C2927" s="231">
        <v>1000</v>
      </c>
      <c r="D2927" s="220">
        <v>1000</v>
      </c>
      <c r="E2927" s="220">
        <v>0</v>
      </c>
      <c r="F2927" s="221">
        <f t="shared" si="722"/>
        <v>100</v>
      </c>
      <c r="G2927" s="218"/>
      <c r="H2927" s="218"/>
    </row>
    <row r="2928" spans="1:8" s="234" customFormat="1" x14ac:dyDescent="0.2">
      <c r="A2928" s="224">
        <v>630000</v>
      </c>
      <c r="B2928" s="222" t="s">
        <v>277</v>
      </c>
      <c r="C2928" s="233">
        <f>C2929+C2931</f>
        <v>70000</v>
      </c>
      <c r="D2928" s="233">
        <f>D2929+D2931</f>
        <v>70000</v>
      </c>
      <c r="E2928" s="233">
        <f>E2929+E2931</f>
        <v>150000</v>
      </c>
      <c r="F2928" s="217">
        <f t="shared" si="722"/>
        <v>100</v>
      </c>
      <c r="G2928" s="218"/>
      <c r="H2928" s="218"/>
    </row>
    <row r="2929" spans="1:8" s="234" customFormat="1" x14ac:dyDescent="0.2">
      <c r="A2929" s="224">
        <v>631000</v>
      </c>
      <c r="B2929" s="222" t="s">
        <v>278</v>
      </c>
      <c r="C2929" s="233">
        <f>0+C2930</f>
        <v>0</v>
      </c>
      <c r="D2929" s="233">
        <f>0</f>
        <v>0</v>
      </c>
      <c r="E2929" s="233">
        <f>0+E2930</f>
        <v>150000</v>
      </c>
      <c r="F2929" s="217">
        <v>0</v>
      </c>
      <c r="G2929" s="218"/>
      <c r="H2929" s="218"/>
    </row>
    <row r="2930" spans="1:8" s="178" customFormat="1" x14ac:dyDescent="0.2">
      <c r="A2930" s="239">
        <v>631200</v>
      </c>
      <c r="B2930" s="210" t="s">
        <v>280</v>
      </c>
      <c r="C2930" s="231">
        <v>0</v>
      </c>
      <c r="D2930" s="220">
        <v>0</v>
      </c>
      <c r="E2930" s="231">
        <v>150000</v>
      </c>
      <c r="F2930" s="217">
        <v>0</v>
      </c>
      <c r="G2930" s="218"/>
      <c r="H2930" s="218"/>
    </row>
    <row r="2931" spans="1:8" s="234" customFormat="1" x14ac:dyDescent="0.2">
      <c r="A2931" s="224">
        <v>638000</v>
      </c>
      <c r="B2931" s="222" t="s">
        <v>284</v>
      </c>
      <c r="C2931" s="233">
        <f>C2932</f>
        <v>70000</v>
      </c>
      <c r="D2931" s="233">
        <f t="shared" ref="D2931" si="728">D2932</f>
        <v>70000</v>
      </c>
      <c r="E2931" s="233">
        <f t="shared" ref="E2931" si="729">E2932</f>
        <v>0</v>
      </c>
      <c r="F2931" s="217">
        <f>D2931/C2931*100</f>
        <v>100</v>
      </c>
      <c r="G2931" s="218"/>
      <c r="H2931" s="218"/>
    </row>
    <row r="2932" spans="1:8" s="178" customFormat="1" x14ac:dyDescent="0.2">
      <c r="A2932" s="209">
        <v>638100</v>
      </c>
      <c r="B2932" s="210" t="s">
        <v>285</v>
      </c>
      <c r="C2932" s="231">
        <v>70000</v>
      </c>
      <c r="D2932" s="220">
        <v>70000</v>
      </c>
      <c r="E2932" s="220">
        <v>0</v>
      </c>
      <c r="F2932" s="221">
        <f>D2932/C2932*100</f>
        <v>100</v>
      </c>
      <c r="G2932" s="218"/>
      <c r="H2932" s="218"/>
    </row>
    <row r="2933" spans="1:8" s="178" customFormat="1" x14ac:dyDescent="0.2">
      <c r="A2933" s="241"/>
      <c r="B2933" s="227" t="s">
        <v>294</v>
      </c>
      <c r="C2933" s="238">
        <f>C2902+C2920+C2928</f>
        <v>1214900</v>
      </c>
      <c r="D2933" s="238">
        <f>D2902+D2920+D2928</f>
        <v>1250400</v>
      </c>
      <c r="E2933" s="238">
        <f>E2902+E2920+E2928</f>
        <v>150000</v>
      </c>
      <c r="F2933" s="229">
        <f>D2933/C2933*100</f>
        <v>102.92205119762943</v>
      </c>
      <c r="G2933" s="218"/>
      <c r="H2933" s="218"/>
    </row>
    <row r="2934" spans="1:8" s="178" customFormat="1" x14ac:dyDescent="0.2">
      <c r="A2934" s="242"/>
      <c r="B2934" s="202"/>
      <c r="C2934" s="212"/>
      <c r="D2934" s="212"/>
      <c r="E2934" s="212"/>
      <c r="F2934" s="213"/>
      <c r="G2934" s="218"/>
      <c r="H2934" s="218"/>
    </row>
    <row r="2935" spans="1:8" s="178" customFormat="1" x14ac:dyDescent="0.2">
      <c r="A2935" s="205"/>
      <c r="B2935" s="202"/>
      <c r="C2935" s="231"/>
      <c r="D2935" s="231"/>
      <c r="E2935" s="231"/>
      <c r="F2935" s="232"/>
      <c r="G2935" s="218"/>
      <c r="H2935" s="218"/>
    </row>
    <row r="2936" spans="1:8" s="178" customFormat="1" x14ac:dyDescent="0.2">
      <c r="A2936" s="209" t="s">
        <v>458</v>
      </c>
      <c r="B2936" s="222"/>
      <c r="C2936" s="231"/>
      <c r="D2936" s="231"/>
      <c r="E2936" s="231"/>
      <c r="F2936" s="232"/>
      <c r="G2936" s="218"/>
      <c r="H2936" s="218"/>
    </row>
    <row r="2937" spans="1:8" s="178" customFormat="1" x14ac:dyDescent="0.2">
      <c r="A2937" s="209" t="s">
        <v>377</v>
      </c>
      <c r="B2937" s="222"/>
      <c r="C2937" s="231"/>
      <c r="D2937" s="231"/>
      <c r="E2937" s="231"/>
      <c r="F2937" s="232"/>
      <c r="G2937" s="218"/>
      <c r="H2937" s="218"/>
    </row>
    <row r="2938" spans="1:8" s="178" customFormat="1" x14ac:dyDescent="0.2">
      <c r="A2938" s="209" t="s">
        <v>459</v>
      </c>
      <c r="B2938" s="222"/>
      <c r="C2938" s="231"/>
      <c r="D2938" s="231"/>
      <c r="E2938" s="231"/>
      <c r="F2938" s="232"/>
      <c r="G2938" s="218"/>
      <c r="H2938" s="218"/>
    </row>
    <row r="2939" spans="1:8" s="178" customFormat="1" x14ac:dyDescent="0.2">
      <c r="A2939" s="209" t="s">
        <v>293</v>
      </c>
      <c r="B2939" s="222"/>
      <c r="C2939" s="231"/>
      <c r="D2939" s="231"/>
      <c r="E2939" s="231"/>
      <c r="F2939" s="232"/>
      <c r="G2939" s="218"/>
      <c r="H2939" s="218"/>
    </row>
    <row r="2940" spans="1:8" s="178" customFormat="1" x14ac:dyDescent="0.2">
      <c r="A2940" s="209"/>
      <c r="B2940" s="211"/>
      <c r="C2940" s="212"/>
      <c r="D2940" s="212"/>
      <c r="E2940" s="212"/>
      <c r="F2940" s="213"/>
      <c r="G2940" s="218"/>
      <c r="H2940" s="218"/>
    </row>
    <row r="2941" spans="1:8" s="178" customFormat="1" x14ac:dyDescent="0.2">
      <c r="A2941" s="224">
        <v>410000</v>
      </c>
      <c r="B2941" s="215" t="s">
        <v>44</v>
      </c>
      <c r="C2941" s="233">
        <f>C2942+C2947</f>
        <v>1212800</v>
      </c>
      <c r="D2941" s="233">
        <f t="shared" ref="D2941" si="730">D2942+D2947</f>
        <v>1243100</v>
      </c>
      <c r="E2941" s="233">
        <f>E2942+E2947</f>
        <v>0</v>
      </c>
      <c r="F2941" s="217">
        <f t="shared" ref="F2941:F2958" si="731">D2941/C2941*100</f>
        <v>102.49835092348285</v>
      </c>
      <c r="G2941" s="218"/>
      <c r="H2941" s="218"/>
    </row>
    <row r="2942" spans="1:8" s="178" customFormat="1" x14ac:dyDescent="0.2">
      <c r="A2942" s="224">
        <v>411000</v>
      </c>
      <c r="B2942" s="215" t="s">
        <v>45</v>
      </c>
      <c r="C2942" s="233">
        <f>SUM(C2943:C2946)</f>
        <v>1019200</v>
      </c>
      <c r="D2942" s="233">
        <f t="shared" ref="D2942" si="732">SUM(D2943:D2946)</f>
        <v>1049500</v>
      </c>
      <c r="E2942" s="233">
        <f>SUM(E2943:E2946)</f>
        <v>0</v>
      </c>
      <c r="F2942" s="217">
        <f t="shared" si="731"/>
        <v>102.97291993720566</v>
      </c>
      <c r="G2942" s="218"/>
      <c r="H2942" s="218"/>
    </row>
    <row r="2943" spans="1:8" s="178" customFormat="1" x14ac:dyDescent="0.2">
      <c r="A2943" s="209">
        <v>411100</v>
      </c>
      <c r="B2943" s="210" t="s">
        <v>46</v>
      </c>
      <c r="C2943" s="231">
        <f>905000+50400+500</f>
        <v>955900</v>
      </c>
      <c r="D2943" s="220">
        <v>972000</v>
      </c>
      <c r="E2943" s="220">
        <v>0</v>
      </c>
      <c r="F2943" s="221">
        <f t="shared" si="731"/>
        <v>101.6842765979705</v>
      </c>
      <c r="G2943" s="218"/>
      <c r="H2943" s="218"/>
    </row>
    <row r="2944" spans="1:8" s="178" customFormat="1" ht="46.5" x14ac:dyDescent="0.2">
      <c r="A2944" s="209">
        <v>411200</v>
      </c>
      <c r="B2944" s="210" t="s">
        <v>47</v>
      </c>
      <c r="C2944" s="231">
        <v>39300</v>
      </c>
      <c r="D2944" s="220">
        <v>49000</v>
      </c>
      <c r="E2944" s="220">
        <v>0</v>
      </c>
      <c r="F2944" s="221">
        <f t="shared" si="731"/>
        <v>124.68193384223918</v>
      </c>
      <c r="G2944" s="218"/>
      <c r="H2944" s="218"/>
    </row>
    <row r="2945" spans="1:8" s="178" customFormat="1" ht="46.5" x14ac:dyDescent="0.2">
      <c r="A2945" s="209">
        <v>411300</v>
      </c>
      <c r="B2945" s="210" t="s">
        <v>48</v>
      </c>
      <c r="C2945" s="231">
        <v>11800</v>
      </c>
      <c r="D2945" s="220">
        <v>20000</v>
      </c>
      <c r="E2945" s="220">
        <v>0</v>
      </c>
      <c r="F2945" s="221">
        <f t="shared" si="731"/>
        <v>169.4915254237288</v>
      </c>
      <c r="G2945" s="218"/>
      <c r="H2945" s="218"/>
    </row>
    <row r="2946" spans="1:8" s="178" customFormat="1" x14ac:dyDescent="0.2">
      <c r="A2946" s="209">
        <v>411400</v>
      </c>
      <c r="B2946" s="210" t="s">
        <v>49</v>
      </c>
      <c r="C2946" s="231">
        <v>12200</v>
      </c>
      <c r="D2946" s="220">
        <v>8499.9999999999982</v>
      </c>
      <c r="E2946" s="220">
        <v>0</v>
      </c>
      <c r="F2946" s="221">
        <f t="shared" si="731"/>
        <v>69.672131147540966</v>
      </c>
      <c r="G2946" s="218"/>
      <c r="H2946" s="218"/>
    </row>
    <row r="2947" spans="1:8" s="178" customFormat="1" x14ac:dyDescent="0.2">
      <c r="A2947" s="224">
        <v>412000</v>
      </c>
      <c r="B2947" s="222" t="s">
        <v>50</v>
      </c>
      <c r="C2947" s="233">
        <f>SUM(C2948:C2954)</f>
        <v>193600</v>
      </c>
      <c r="D2947" s="233">
        <f>SUM(D2948:D2954)</f>
        <v>193600</v>
      </c>
      <c r="E2947" s="233">
        <f>SUM(E2948:E2954)</f>
        <v>0</v>
      </c>
      <c r="F2947" s="217">
        <f t="shared" si="731"/>
        <v>100</v>
      </c>
      <c r="G2947" s="218"/>
      <c r="H2947" s="218"/>
    </row>
    <row r="2948" spans="1:8" s="178" customFormat="1" ht="46.5" x14ac:dyDescent="0.2">
      <c r="A2948" s="209">
        <v>412200</v>
      </c>
      <c r="B2948" s="210" t="s">
        <v>52</v>
      </c>
      <c r="C2948" s="231">
        <v>118300</v>
      </c>
      <c r="D2948" s="220">
        <v>118300</v>
      </c>
      <c r="E2948" s="220">
        <v>0</v>
      </c>
      <c r="F2948" s="221">
        <f t="shared" si="731"/>
        <v>100</v>
      </c>
      <c r="G2948" s="218"/>
      <c r="H2948" s="218"/>
    </row>
    <row r="2949" spans="1:8" s="178" customFormat="1" x14ac:dyDescent="0.2">
      <c r="A2949" s="209">
        <v>412300</v>
      </c>
      <c r="B2949" s="210" t="s">
        <v>53</v>
      </c>
      <c r="C2949" s="231">
        <v>30000</v>
      </c>
      <c r="D2949" s="220">
        <v>30000</v>
      </c>
      <c r="E2949" s="220">
        <v>0</v>
      </c>
      <c r="F2949" s="221">
        <f t="shared" si="731"/>
        <v>100</v>
      </c>
      <c r="G2949" s="218"/>
      <c r="H2949" s="218"/>
    </row>
    <row r="2950" spans="1:8" s="178" customFormat="1" x14ac:dyDescent="0.2">
      <c r="A2950" s="209">
        <v>412500</v>
      </c>
      <c r="B2950" s="210" t="s">
        <v>57</v>
      </c>
      <c r="C2950" s="231">
        <v>7000</v>
      </c>
      <c r="D2950" s="220">
        <v>7000</v>
      </c>
      <c r="E2950" s="220">
        <v>0</v>
      </c>
      <c r="F2950" s="221">
        <f t="shared" si="731"/>
        <v>100</v>
      </c>
      <c r="G2950" s="218"/>
      <c r="H2950" s="218"/>
    </row>
    <row r="2951" spans="1:8" s="178" customFormat="1" x14ac:dyDescent="0.2">
      <c r="A2951" s="209">
        <v>412600</v>
      </c>
      <c r="B2951" s="210" t="s">
        <v>58</v>
      </c>
      <c r="C2951" s="231">
        <v>4000</v>
      </c>
      <c r="D2951" s="220">
        <v>3999.9999999999995</v>
      </c>
      <c r="E2951" s="220">
        <v>0</v>
      </c>
      <c r="F2951" s="221">
        <f t="shared" si="731"/>
        <v>99.999999999999986</v>
      </c>
      <c r="G2951" s="218"/>
      <c r="H2951" s="218"/>
    </row>
    <row r="2952" spans="1:8" s="178" customFormat="1" x14ac:dyDescent="0.2">
      <c r="A2952" s="209">
        <v>412700</v>
      </c>
      <c r="B2952" s="210" t="s">
        <v>60</v>
      </c>
      <c r="C2952" s="231">
        <v>31600</v>
      </c>
      <c r="D2952" s="220">
        <v>31600</v>
      </c>
      <c r="E2952" s="220">
        <v>0</v>
      </c>
      <c r="F2952" s="221">
        <f t="shared" si="731"/>
        <v>100</v>
      </c>
      <c r="G2952" s="218"/>
      <c r="H2952" s="218"/>
    </row>
    <row r="2953" spans="1:8" s="178" customFormat="1" ht="46.5" x14ac:dyDescent="0.2">
      <c r="A2953" s="209">
        <v>412900</v>
      </c>
      <c r="B2953" s="223" t="s">
        <v>77</v>
      </c>
      <c r="C2953" s="231">
        <v>700</v>
      </c>
      <c r="D2953" s="220">
        <v>700</v>
      </c>
      <c r="E2953" s="220">
        <v>0</v>
      </c>
      <c r="F2953" s="221">
        <f t="shared" si="731"/>
        <v>100</v>
      </c>
      <c r="G2953" s="218"/>
      <c r="H2953" s="218"/>
    </row>
    <row r="2954" spans="1:8" s="178" customFormat="1" x14ac:dyDescent="0.2">
      <c r="A2954" s="209">
        <v>412900</v>
      </c>
      <c r="B2954" s="223" t="s">
        <v>78</v>
      </c>
      <c r="C2954" s="231">
        <v>2000</v>
      </c>
      <c r="D2954" s="220">
        <v>2000</v>
      </c>
      <c r="E2954" s="220">
        <v>0</v>
      </c>
      <c r="F2954" s="221">
        <f t="shared" si="731"/>
        <v>100</v>
      </c>
      <c r="G2954" s="218"/>
      <c r="H2954" s="218"/>
    </row>
    <row r="2955" spans="1:8" s="234" customFormat="1" x14ac:dyDescent="0.2">
      <c r="A2955" s="224">
        <v>510000</v>
      </c>
      <c r="B2955" s="222" t="s">
        <v>245</v>
      </c>
      <c r="C2955" s="233">
        <f>C2956</f>
        <v>2000</v>
      </c>
      <c r="D2955" s="233">
        <f t="shared" ref="D2955" si="733">D2956</f>
        <v>2000</v>
      </c>
      <c r="E2955" s="233">
        <f t="shared" ref="E2955" si="734">E2956</f>
        <v>0</v>
      </c>
      <c r="F2955" s="217">
        <f t="shared" si="731"/>
        <v>100</v>
      </c>
      <c r="G2955" s="218"/>
      <c r="H2955" s="218"/>
    </row>
    <row r="2956" spans="1:8" s="234" customFormat="1" x14ac:dyDescent="0.2">
      <c r="A2956" s="224">
        <v>511000</v>
      </c>
      <c r="B2956" s="222" t="s">
        <v>246</v>
      </c>
      <c r="C2956" s="233">
        <f>SUM(C2957:C2957)</f>
        <v>2000</v>
      </c>
      <c r="D2956" s="233">
        <f>SUM(D2957:D2957)</f>
        <v>2000</v>
      </c>
      <c r="E2956" s="233">
        <f>SUM(E2957:E2957)</f>
        <v>0</v>
      </c>
      <c r="F2956" s="217">
        <f t="shared" si="731"/>
        <v>100</v>
      </c>
      <c r="G2956" s="218"/>
      <c r="H2956" s="218"/>
    </row>
    <row r="2957" spans="1:8" s="178" customFormat="1" x14ac:dyDescent="0.2">
      <c r="A2957" s="209">
        <v>511300</v>
      </c>
      <c r="B2957" s="210" t="s">
        <v>249</v>
      </c>
      <c r="C2957" s="231">
        <v>2000</v>
      </c>
      <c r="D2957" s="220">
        <v>2000</v>
      </c>
      <c r="E2957" s="220">
        <v>0</v>
      </c>
      <c r="F2957" s="221">
        <f t="shared" si="731"/>
        <v>100</v>
      </c>
      <c r="G2957" s="218"/>
      <c r="H2957" s="218"/>
    </row>
    <row r="2958" spans="1:8" s="234" customFormat="1" x14ac:dyDescent="0.2">
      <c r="A2958" s="224">
        <v>630000</v>
      </c>
      <c r="B2958" s="222" t="s">
        <v>277</v>
      </c>
      <c r="C2958" s="233">
        <f>C2959+C2961</f>
        <v>5300</v>
      </c>
      <c r="D2958" s="233">
        <f>D2959+D2961</f>
        <v>5999.9999999999991</v>
      </c>
      <c r="E2958" s="233">
        <f>E2959+E2961</f>
        <v>250000</v>
      </c>
      <c r="F2958" s="217">
        <f t="shared" si="731"/>
        <v>113.20754716981129</v>
      </c>
      <c r="G2958" s="218"/>
      <c r="H2958" s="218"/>
    </row>
    <row r="2959" spans="1:8" s="234" customFormat="1" x14ac:dyDescent="0.2">
      <c r="A2959" s="224">
        <v>631000</v>
      </c>
      <c r="B2959" s="222" t="s">
        <v>278</v>
      </c>
      <c r="C2959" s="233">
        <f>0+C2960</f>
        <v>0</v>
      </c>
      <c r="D2959" s="233">
        <f>0+D2960</f>
        <v>0</v>
      </c>
      <c r="E2959" s="233">
        <f>0+E2960</f>
        <v>250000</v>
      </c>
      <c r="F2959" s="217">
        <v>0</v>
      </c>
      <c r="G2959" s="218"/>
      <c r="H2959" s="218"/>
    </row>
    <row r="2960" spans="1:8" s="178" customFormat="1" x14ac:dyDescent="0.2">
      <c r="A2960" s="239">
        <v>631200</v>
      </c>
      <c r="B2960" s="210" t="s">
        <v>280</v>
      </c>
      <c r="C2960" s="231">
        <v>0</v>
      </c>
      <c r="D2960" s="220">
        <v>0</v>
      </c>
      <c r="E2960" s="231">
        <v>250000</v>
      </c>
      <c r="F2960" s="217">
        <v>0</v>
      </c>
      <c r="G2960" s="218"/>
      <c r="H2960" s="218"/>
    </row>
    <row r="2961" spans="1:8" s="234" customFormat="1" x14ac:dyDescent="0.2">
      <c r="A2961" s="224">
        <v>638000</v>
      </c>
      <c r="B2961" s="222" t="s">
        <v>284</v>
      </c>
      <c r="C2961" s="233">
        <f>C2962</f>
        <v>5300</v>
      </c>
      <c r="D2961" s="233">
        <f t="shared" ref="D2961" si="735">D2962</f>
        <v>5999.9999999999991</v>
      </c>
      <c r="E2961" s="233">
        <f t="shared" ref="E2961" si="736">E2962</f>
        <v>0</v>
      </c>
      <c r="F2961" s="217">
        <f>D2961/C2961*100</f>
        <v>113.20754716981129</v>
      </c>
      <c r="G2961" s="218"/>
      <c r="H2961" s="218"/>
    </row>
    <row r="2962" spans="1:8" s="178" customFormat="1" x14ac:dyDescent="0.2">
      <c r="A2962" s="209">
        <v>638100</v>
      </c>
      <c r="B2962" s="210" t="s">
        <v>285</v>
      </c>
      <c r="C2962" s="231">
        <v>5300</v>
      </c>
      <c r="D2962" s="220">
        <v>5999.9999999999991</v>
      </c>
      <c r="E2962" s="220">
        <v>0</v>
      </c>
      <c r="F2962" s="221">
        <f>D2962/C2962*100</f>
        <v>113.20754716981129</v>
      </c>
      <c r="G2962" s="218"/>
      <c r="H2962" s="218"/>
    </row>
    <row r="2963" spans="1:8" s="178" customFormat="1" x14ac:dyDescent="0.2">
      <c r="A2963" s="241"/>
      <c r="B2963" s="227" t="s">
        <v>294</v>
      </c>
      <c r="C2963" s="238">
        <f>C2941+C2955+C2958</f>
        <v>1220100</v>
      </c>
      <c r="D2963" s="238">
        <f>D2941+D2955+D2958</f>
        <v>1251100</v>
      </c>
      <c r="E2963" s="238">
        <f>E2941+E2955+E2958</f>
        <v>250000</v>
      </c>
      <c r="F2963" s="229">
        <f>D2963/C2963*100</f>
        <v>102.5407753462831</v>
      </c>
      <c r="G2963" s="218"/>
      <c r="H2963" s="218"/>
    </row>
    <row r="2964" spans="1:8" s="178" customFormat="1" x14ac:dyDescent="0.2">
      <c r="A2964" s="242"/>
      <c r="B2964" s="202"/>
      <c r="C2964" s="212"/>
      <c r="D2964" s="212"/>
      <c r="E2964" s="212"/>
      <c r="F2964" s="213"/>
      <c r="G2964" s="218"/>
      <c r="H2964" s="218"/>
    </row>
    <row r="2965" spans="1:8" s="178" customFormat="1" x14ac:dyDescent="0.2">
      <c r="A2965" s="205"/>
      <c r="B2965" s="202"/>
      <c r="C2965" s="231"/>
      <c r="D2965" s="231"/>
      <c r="E2965" s="231"/>
      <c r="F2965" s="232"/>
      <c r="G2965" s="218"/>
      <c r="H2965" s="218"/>
    </row>
    <row r="2966" spans="1:8" s="178" customFormat="1" x14ac:dyDescent="0.2">
      <c r="A2966" s="209" t="s">
        <v>460</v>
      </c>
      <c r="B2966" s="222"/>
      <c r="C2966" s="231"/>
      <c r="D2966" s="231"/>
      <c r="E2966" s="231"/>
      <c r="F2966" s="232"/>
      <c r="G2966" s="218"/>
      <c r="H2966" s="218"/>
    </row>
    <row r="2967" spans="1:8" s="178" customFormat="1" x14ac:dyDescent="0.2">
      <c r="A2967" s="209" t="s">
        <v>377</v>
      </c>
      <c r="B2967" s="222"/>
      <c r="C2967" s="231"/>
      <c r="D2967" s="231"/>
      <c r="E2967" s="231"/>
      <c r="F2967" s="232"/>
      <c r="G2967" s="218"/>
      <c r="H2967" s="218"/>
    </row>
    <row r="2968" spans="1:8" s="178" customFormat="1" x14ac:dyDescent="0.2">
      <c r="A2968" s="209" t="s">
        <v>461</v>
      </c>
      <c r="B2968" s="222"/>
      <c r="C2968" s="231"/>
      <c r="D2968" s="231"/>
      <c r="E2968" s="231"/>
      <c r="F2968" s="232"/>
      <c r="G2968" s="218"/>
      <c r="H2968" s="218"/>
    </row>
    <row r="2969" spans="1:8" s="178" customFormat="1" x14ac:dyDescent="0.2">
      <c r="A2969" s="209" t="s">
        <v>293</v>
      </c>
      <c r="B2969" s="222"/>
      <c r="C2969" s="231"/>
      <c r="D2969" s="231"/>
      <c r="E2969" s="231"/>
      <c r="F2969" s="232"/>
      <c r="G2969" s="218"/>
      <c r="H2969" s="218"/>
    </row>
    <row r="2970" spans="1:8" s="178" customFormat="1" x14ac:dyDescent="0.2">
      <c r="A2970" s="209"/>
      <c r="B2970" s="211"/>
      <c r="C2970" s="212"/>
      <c r="D2970" s="212"/>
      <c r="E2970" s="212"/>
      <c r="F2970" s="213"/>
      <c r="G2970" s="218"/>
      <c r="H2970" s="218"/>
    </row>
    <row r="2971" spans="1:8" s="178" customFormat="1" x14ac:dyDescent="0.2">
      <c r="A2971" s="224">
        <v>410000</v>
      </c>
      <c r="B2971" s="215" t="s">
        <v>44</v>
      </c>
      <c r="C2971" s="233">
        <f>C2972+C2977+C2986</f>
        <v>1088500</v>
      </c>
      <c r="D2971" s="233">
        <f>D2972+D2977+D2986</f>
        <v>1127300</v>
      </c>
      <c r="E2971" s="233">
        <f>E2972+E2977+E2986</f>
        <v>0</v>
      </c>
      <c r="F2971" s="217">
        <f t="shared" ref="F2971:F2991" si="737">D2971/C2971*100</f>
        <v>103.56453835553513</v>
      </c>
      <c r="G2971" s="218"/>
      <c r="H2971" s="218"/>
    </row>
    <row r="2972" spans="1:8" s="178" customFormat="1" x14ac:dyDescent="0.2">
      <c r="A2972" s="224">
        <v>411000</v>
      </c>
      <c r="B2972" s="215" t="s">
        <v>45</v>
      </c>
      <c r="C2972" s="233">
        <f>SUM(C2973:C2976)</f>
        <v>907700</v>
      </c>
      <c r="D2972" s="233">
        <f t="shared" ref="D2972" si="738">SUM(D2973:D2976)</f>
        <v>946299.99999999988</v>
      </c>
      <c r="E2972" s="233">
        <f>SUM(E2973:E2976)</f>
        <v>0</v>
      </c>
      <c r="F2972" s="217">
        <f t="shared" si="737"/>
        <v>104.25250633469207</v>
      </c>
      <c r="G2972" s="218"/>
      <c r="H2972" s="218"/>
    </row>
    <row r="2973" spans="1:8" s="178" customFormat="1" x14ac:dyDescent="0.2">
      <c r="A2973" s="209">
        <v>411100</v>
      </c>
      <c r="B2973" s="210" t="s">
        <v>46</v>
      </c>
      <c r="C2973" s="231">
        <f>785000+42400+2800</f>
        <v>830200</v>
      </c>
      <c r="D2973" s="220">
        <v>865000</v>
      </c>
      <c r="E2973" s="220">
        <v>0</v>
      </c>
      <c r="F2973" s="221">
        <f t="shared" si="737"/>
        <v>104.19176102144061</v>
      </c>
      <c r="G2973" s="218"/>
      <c r="H2973" s="218"/>
    </row>
    <row r="2974" spans="1:8" s="178" customFormat="1" ht="46.5" x14ac:dyDescent="0.2">
      <c r="A2974" s="209">
        <v>411200</v>
      </c>
      <c r="B2974" s="210" t="s">
        <v>47</v>
      </c>
      <c r="C2974" s="231">
        <v>39000</v>
      </c>
      <c r="D2974" s="220">
        <v>47200</v>
      </c>
      <c r="E2974" s="220">
        <v>0</v>
      </c>
      <c r="F2974" s="221">
        <f t="shared" si="737"/>
        <v>121.02564102564102</v>
      </c>
      <c r="G2974" s="218"/>
      <c r="H2974" s="218"/>
    </row>
    <row r="2975" spans="1:8" s="178" customFormat="1" ht="46.5" x14ac:dyDescent="0.2">
      <c r="A2975" s="209">
        <v>411300</v>
      </c>
      <c r="B2975" s="210" t="s">
        <v>48</v>
      </c>
      <c r="C2975" s="231">
        <v>13500</v>
      </c>
      <c r="D2975" s="220">
        <v>13000</v>
      </c>
      <c r="E2975" s="220">
        <v>0</v>
      </c>
      <c r="F2975" s="221">
        <f t="shared" si="737"/>
        <v>96.296296296296291</v>
      </c>
      <c r="G2975" s="218"/>
      <c r="H2975" s="218"/>
    </row>
    <row r="2976" spans="1:8" s="178" customFormat="1" x14ac:dyDescent="0.2">
      <c r="A2976" s="209">
        <v>411400</v>
      </c>
      <c r="B2976" s="210" t="s">
        <v>49</v>
      </c>
      <c r="C2976" s="231">
        <v>25000</v>
      </c>
      <c r="D2976" s="220">
        <v>21099.999999999935</v>
      </c>
      <c r="E2976" s="220">
        <v>0</v>
      </c>
      <c r="F2976" s="221">
        <f t="shared" si="737"/>
        <v>84.399999999999736</v>
      </c>
      <c r="G2976" s="218"/>
      <c r="H2976" s="218"/>
    </row>
    <row r="2977" spans="1:8" s="178" customFormat="1" x14ac:dyDescent="0.2">
      <c r="A2977" s="224">
        <v>412000</v>
      </c>
      <c r="B2977" s="222" t="s">
        <v>50</v>
      </c>
      <c r="C2977" s="233">
        <f>SUM(C2978:C2985)</f>
        <v>180300</v>
      </c>
      <c r="D2977" s="233">
        <f>SUM(D2978:D2985)</f>
        <v>180500</v>
      </c>
      <c r="E2977" s="233">
        <f>SUM(E2978:E2985)</f>
        <v>0</v>
      </c>
      <c r="F2977" s="217">
        <f t="shared" si="737"/>
        <v>100.11092623405435</v>
      </c>
      <c r="G2977" s="218"/>
      <c r="H2977" s="218"/>
    </row>
    <row r="2978" spans="1:8" s="178" customFormat="1" ht="46.5" x14ac:dyDescent="0.2">
      <c r="A2978" s="209">
        <v>412200</v>
      </c>
      <c r="B2978" s="210" t="s">
        <v>52</v>
      </c>
      <c r="C2978" s="231">
        <v>98000</v>
      </c>
      <c r="D2978" s="220">
        <v>98000</v>
      </c>
      <c r="E2978" s="220">
        <v>0</v>
      </c>
      <c r="F2978" s="221">
        <f t="shared" si="737"/>
        <v>100</v>
      </c>
      <c r="G2978" s="218"/>
      <c r="H2978" s="218"/>
    </row>
    <row r="2979" spans="1:8" s="178" customFormat="1" x14ac:dyDescent="0.2">
      <c r="A2979" s="209">
        <v>412300</v>
      </c>
      <c r="B2979" s="210" t="s">
        <v>53</v>
      </c>
      <c r="C2979" s="231">
        <v>15000</v>
      </c>
      <c r="D2979" s="220">
        <v>15000</v>
      </c>
      <c r="E2979" s="220">
        <v>0</v>
      </c>
      <c r="F2979" s="221">
        <f t="shared" si="737"/>
        <v>100</v>
      </c>
      <c r="G2979" s="218"/>
      <c r="H2979" s="218"/>
    </row>
    <row r="2980" spans="1:8" s="178" customFormat="1" x14ac:dyDescent="0.2">
      <c r="A2980" s="209">
        <v>412500</v>
      </c>
      <c r="B2980" s="210" t="s">
        <v>57</v>
      </c>
      <c r="C2980" s="231">
        <v>5000</v>
      </c>
      <c r="D2980" s="220">
        <v>5000</v>
      </c>
      <c r="E2980" s="220">
        <v>0</v>
      </c>
      <c r="F2980" s="221">
        <f t="shared" si="737"/>
        <v>100</v>
      </c>
      <c r="G2980" s="218"/>
      <c r="H2980" s="218"/>
    </row>
    <row r="2981" spans="1:8" s="178" customFormat="1" x14ac:dyDescent="0.2">
      <c r="A2981" s="209">
        <v>412600</v>
      </c>
      <c r="B2981" s="210" t="s">
        <v>58</v>
      </c>
      <c r="C2981" s="231">
        <v>8000</v>
      </c>
      <c r="D2981" s="220">
        <v>8000.0000000000009</v>
      </c>
      <c r="E2981" s="220">
        <v>0</v>
      </c>
      <c r="F2981" s="221">
        <f t="shared" si="737"/>
        <v>100.00000000000003</v>
      </c>
      <c r="G2981" s="218"/>
      <c r="H2981" s="218"/>
    </row>
    <row r="2982" spans="1:8" s="178" customFormat="1" x14ac:dyDescent="0.2">
      <c r="A2982" s="209">
        <v>412700</v>
      </c>
      <c r="B2982" s="210" t="s">
        <v>60</v>
      </c>
      <c r="C2982" s="231">
        <v>50000</v>
      </c>
      <c r="D2982" s="220">
        <v>50000</v>
      </c>
      <c r="E2982" s="220">
        <v>0</v>
      </c>
      <c r="F2982" s="221">
        <f t="shared" si="737"/>
        <v>100</v>
      </c>
      <c r="G2982" s="218"/>
      <c r="H2982" s="218"/>
    </row>
    <row r="2983" spans="1:8" s="178" customFormat="1" x14ac:dyDescent="0.2">
      <c r="A2983" s="209">
        <v>412900</v>
      </c>
      <c r="B2983" s="223" t="s">
        <v>75</v>
      </c>
      <c r="C2983" s="231">
        <v>1500</v>
      </c>
      <c r="D2983" s="220">
        <v>1500</v>
      </c>
      <c r="E2983" s="220">
        <v>0</v>
      </c>
      <c r="F2983" s="221">
        <f t="shared" si="737"/>
        <v>100</v>
      </c>
      <c r="G2983" s="218"/>
      <c r="H2983" s="218"/>
    </row>
    <row r="2984" spans="1:8" s="178" customFormat="1" ht="46.5" x14ac:dyDescent="0.2">
      <c r="A2984" s="209">
        <v>412900</v>
      </c>
      <c r="B2984" s="223" t="s">
        <v>77</v>
      </c>
      <c r="C2984" s="231">
        <v>1300</v>
      </c>
      <c r="D2984" s="220">
        <v>1200</v>
      </c>
      <c r="E2984" s="220">
        <v>0</v>
      </c>
      <c r="F2984" s="221">
        <f t="shared" si="737"/>
        <v>92.307692307692307</v>
      </c>
      <c r="G2984" s="218"/>
      <c r="H2984" s="218"/>
    </row>
    <row r="2985" spans="1:8" s="178" customFormat="1" x14ac:dyDescent="0.2">
      <c r="A2985" s="209">
        <v>412900</v>
      </c>
      <c r="B2985" s="223" t="s">
        <v>78</v>
      </c>
      <c r="C2985" s="231">
        <v>1500</v>
      </c>
      <c r="D2985" s="220">
        <v>1800</v>
      </c>
      <c r="E2985" s="220">
        <v>0</v>
      </c>
      <c r="F2985" s="221">
        <f t="shared" si="737"/>
        <v>120</v>
      </c>
      <c r="G2985" s="218"/>
      <c r="H2985" s="218"/>
    </row>
    <row r="2986" spans="1:8" s="234" customFormat="1" x14ac:dyDescent="0.2">
      <c r="A2986" s="224">
        <v>413000</v>
      </c>
      <c r="B2986" s="222" t="s">
        <v>97</v>
      </c>
      <c r="C2986" s="233">
        <f>C2987</f>
        <v>499.99999999999989</v>
      </c>
      <c r="D2986" s="233">
        <f t="shared" ref="D2986" si="739">D2987</f>
        <v>499.99999999999989</v>
      </c>
      <c r="E2986" s="233">
        <f t="shared" ref="E2986" si="740">E2987</f>
        <v>0</v>
      </c>
      <c r="F2986" s="217">
        <f t="shared" si="737"/>
        <v>100</v>
      </c>
      <c r="G2986" s="218"/>
      <c r="H2986" s="218"/>
    </row>
    <row r="2987" spans="1:8" s="178" customFormat="1" x14ac:dyDescent="0.2">
      <c r="A2987" s="209">
        <v>413900</v>
      </c>
      <c r="B2987" s="210" t="s">
        <v>106</v>
      </c>
      <c r="C2987" s="231">
        <v>499.99999999999989</v>
      </c>
      <c r="D2987" s="220">
        <v>499.99999999999989</v>
      </c>
      <c r="E2987" s="220">
        <v>0</v>
      </c>
      <c r="F2987" s="221">
        <f t="shared" si="737"/>
        <v>100</v>
      </c>
      <c r="G2987" s="218"/>
      <c r="H2987" s="218"/>
    </row>
    <row r="2988" spans="1:8" s="234" customFormat="1" x14ac:dyDescent="0.2">
      <c r="A2988" s="224">
        <v>510000</v>
      </c>
      <c r="B2988" s="222" t="s">
        <v>245</v>
      </c>
      <c r="C2988" s="233">
        <f>C2989+0</f>
        <v>10000</v>
      </c>
      <c r="D2988" s="233">
        <f>D2989+0</f>
        <v>10000</v>
      </c>
      <c r="E2988" s="233">
        <f>E2989+0</f>
        <v>0</v>
      </c>
      <c r="F2988" s="217">
        <f t="shared" si="737"/>
        <v>100</v>
      </c>
      <c r="G2988" s="218"/>
      <c r="H2988" s="218"/>
    </row>
    <row r="2989" spans="1:8" s="234" customFormat="1" x14ac:dyDescent="0.2">
      <c r="A2989" s="224">
        <v>511000</v>
      </c>
      <c r="B2989" s="222" t="s">
        <v>246</v>
      </c>
      <c r="C2989" s="233">
        <f>C2990</f>
        <v>10000</v>
      </c>
      <c r="D2989" s="233">
        <f t="shared" ref="D2989" si="741">D2990</f>
        <v>10000</v>
      </c>
      <c r="E2989" s="233">
        <f t="shared" ref="E2989" si="742">E2990</f>
        <v>0</v>
      </c>
      <c r="F2989" s="217">
        <f t="shared" si="737"/>
        <v>100</v>
      </c>
      <c r="G2989" s="218"/>
      <c r="H2989" s="218"/>
    </row>
    <row r="2990" spans="1:8" s="178" customFormat="1" x14ac:dyDescent="0.2">
      <c r="A2990" s="209">
        <v>511300</v>
      </c>
      <c r="B2990" s="210" t="s">
        <v>249</v>
      </c>
      <c r="C2990" s="231">
        <v>10000</v>
      </c>
      <c r="D2990" s="220">
        <v>10000</v>
      </c>
      <c r="E2990" s="220">
        <v>0</v>
      </c>
      <c r="F2990" s="221">
        <f t="shared" si="737"/>
        <v>100</v>
      </c>
      <c r="G2990" s="218"/>
      <c r="H2990" s="218"/>
    </row>
    <row r="2991" spans="1:8" s="234" customFormat="1" x14ac:dyDescent="0.2">
      <c r="A2991" s="224">
        <v>630000</v>
      </c>
      <c r="B2991" s="222" t="s">
        <v>277</v>
      </c>
      <c r="C2991" s="233">
        <f>C2992+C2994</f>
        <v>9500</v>
      </c>
      <c r="D2991" s="233">
        <f>D2992+D2994</f>
        <v>8500</v>
      </c>
      <c r="E2991" s="233">
        <f>E2992+E2994</f>
        <v>216300</v>
      </c>
      <c r="F2991" s="217">
        <f t="shared" si="737"/>
        <v>89.473684210526315</v>
      </c>
      <c r="G2991" s="218"/>
      <c r="H2991" s="218"/>
    </row>
    <row r="2992" spans="1:8" s="234" customFormat="1" x14ac:dyDescent="0.2">
      <c r="A2992" s="224">
        <v>631000</v>
      </c>
      <c r="B2992" s="222" t="s">
        <v>278</v>
      </c>
      <c r="C2992" s="233">
        <f>0+C2993</f>
        <v>0</v>
      </c>
      <c r="D2992" s="233">
        <f>0+D2993</f>
        <v>0</v>
      </c>
      <c r="E2992" s="233">
        <f>0+E2993</f>
        <v>216300</v>
      </c>
      <c r="F2992" s="217">
        <v>0</v>
      </c>
      <c r="G2992" s="218"/>
      <c r="H2992" s="218"/>
    </row>
    <row r="2993" spans="1:8" s="178" customFormat="1" x14ac:dyDescent="0.2">
      <c r="A2993" s="239">
        <v>631200</v>
      </c>
      <c r="B2993" s="210" t="s">
        <v>280</v>
      </c>
      <c r="C2993" s="231">
        <v>0</v>
      </c>
      <c r="D2993" s="220">
        <v>0</v>
      </c>
      <c r="E2993" s="231">
        <v>216300</v>
      </c>
      <c r="F2993" s="217">
        <v>0</v>
      </c>
      <c r="G2993" s="218"/>
      <c r="H2993" s="218"/>
    </row>
    <row r="2994" spans="1:8" s="234" customFormat="1" x14ac:dyDescent="0.2">
      <c r="A2994" s="224">
        <v>638000</v>
      </c>
      <c r="B2994" s="222" t="s">
        <v>284</v>
      </c>
      <c r="C2994" s="233">
        <f>C2995</f>
        <v>9500</v>
      </c>
      <c r="D2994" s="233">
        <f t="shared" ref="D2994" si="743">D2995</f>
        <v>8500</v>
      </c>
      <c r="E2994" s="233">
        <f t="shared" ref="E2994" si="744">E2995</f>
        <v>0</v>
      </c>
      <c r="F2994" s="217">
        <f>D2994/C2994*100</f>
        <v>89.473684210526315</v>
      </c>
      <c r="G2994" s="218"/>
      <c r="H2994" s="218"/>
    </row>
    <row r="2995" spans="1:8" s="178" customFormat="1" x14ac:dyDescent="0.2">
      <c r="A2995" s="209">
        <v>638100</v>
      </c>
      <c r="B2995" s="210" t="s">
        <v>285</v>
      </c>
      <c r="C2995" s="231">
        <v>9500</v>
      </c>
      <c r="D2995" s="220">
        <v>8500</v>
      </c>
      <c r="E2995" s="220">
        <v>0</v>
      </c>
      <c r="F2995" s="221">
        <f>D2995/C2995*100</f>
        <v>89.473684210526315</v>
      </c>
      <c r="G2995" s="218"/>
      <c r="H2995" s="218"/>
    </row>
    <row r="2996" spans="1:8" s="178" customFormat="1" x14ac:dyDescent="0.2">
      <c r="A2996" s="241"/>
      <c r="B2996" s="227" t="s">
        <v>294</v>
      </c>
      <c r="C2996" s="238">
        <f>C2971+C2988+C2991</f>
        <v>1108000</v>
      </c>
      <c r="D2996" s="238">
        <f>D2971+D2988+D2991</f>
        <v>1145800</v>
      </c>
      <c r="E2996" s="238">
        <f>E2971+E2988+E2991</f>
        <v>216300</v>
      </c>
      <c r="F2996" s="229">
        <f>D2996/C2996*100</f>
        <v>103.4115523465704</v>
      </c>
      <c r="G2996" s="218"/>
      <c r="H2996" s="218"/>
    </row>
    <row r="2997" spans="1:8" s="178" customFormat="1" x14ac:dyDescent="0.2">
      <c r="A2997" s="242"/>
      <c r="B2997" s="202"/>
      <c r="C2997" s="212"/>
      <c r="D2997" s="212"/>
      <c r="E2997" s="212"/>
      <c r="F2997" s="213"/>
      <c r="G2997" s="218"/>
      <c r="H2997" s="218"/>
    </row>
    <row r="2998" spans="1:8" s="178" customFormat="1" x14ac:dyDescent="0.2">
      <c r="A2998" s="242"/>
      <c r="B2998" s="202"/>
      <c r="C2998" s="212"/>
      <c r="D2998" s="212"/>
      <c r="E2998" s="212"/>
      <c r="F2998" s="213"/>
      <c r="G2998" s="218"/>
      <c r="H2998" s="218"/>
    </row>
    <row r="2999" spans="1:8" s="178" customFormat="1" x14ac:dyDescent="0.2">
      <c r="A2999" s="209" t="s">
        <v>462</v>
      </c>
      <c r="B2999" s="222"/>
      <c r="C2999" s="212"/>
      <c r="D2999" s="212"/>
      <c r="E2999" s="212"/>
      <c r="F2999" s="213"/>
      <c r="G2999" s="218"/>
      <c r="H2999" s="218"/>
    </row>
    <row r="3000" spans="1:8" s="178" customFormat="1" x14ac:dyDescent="0.2">
      <c r="A3000" s="209" t="s">
        <v>377</v>
      </c>
      <c r="B3000" s="222"/>
      <c r="C3000" s="212"/>
      <c r="D3000" s="212"/>
      <c r="E3000" s="212"/>
      <c r="F3000" s="213"/>
      <c r="G3000" s="218"/>
      <c r="H3000" s="218"/>
    </row>
    <row r="3001" spans="1:8" s="178" customFormat="1" x14ac:dyDescent="0.2">
      <c r="A3001" s="209" t="s">
        <v>463</v>
      </c>
      <c r="B3001" s="222"/>
      <c r="C3001" s="212"/>
      <c r="D3001" s="212"/>
      <c r="E3001" s="212"/>
      <c r="F3001" s="213"/>
      <c r="G3001" s="218"/>
      <c r="H3001" s="218"/>
    </row>
    <row r="3002" spans="1:8" s="178" customFormat="1" x14ac:dyDescent="0.2">
      <c r="A3002" s="209" t="s">
        <v>293</v>
      </c>
      <c r="B3002" s="222"/>
      <c r="C3002" s="212"/>
      <c r="D3002" s="212"/>
      <c r="E3002" s="212"/>
      <c r="F3002" s="213"/>
      <c r="G3002" s="218"/>
      <c r="H3002" s="218"/>
    </row>
    <row r="3003" spans="1:8" s="178" customFormat="1" x14ac:dyDescent="0.2">
      <c r="A3003" s="209"/>
      <c r="B3003" s="211"/>
      <c r="C3003" s="212"/>
      <c r="D3003" s="212"/>
      <c r="E3003" s="212"/>
      <c r="F3003" s="213"/>
      <c r="G3003" s="218"/>
      <c r="H3003" s="218"/>
    </row>
    <row r="3004" spans="1:8" s="178" customFormat="1" x14ac:dyDescent="0.2">
      <c r="A3004" s="224">
        <v>410000</v>
      </c>
      <c r="B3004" s="215" t="s">
        <v>44</v>
      </c>
      <c r="C3004" s="233">
        <f>C3005+C3010</f>
        <v>1029200</v>
      </c>
      <c r="D3004" s="233">
        <f t="shared" ref="D3004" si="745">D3005+D3010</f>
        <v>1062100</v>
      </c>
      <c r="E3004" s="233">
        <f>E3005+E3010</f>
        <v>0</v>
      </c>
      <c r="F3004" s="217">
        <f t="shared" ref="F3004:F3025" si="746">D3004/C3004*100</f>
        <v>103.19665759813448</v>
      </c>
      <c r="G3004" s="218"/>
      <c r="H3004" s="218"/>
    </row>
    <row r="3005" spans="1:8" s="178" customFormat="1" x14ac:dyDescent="0.2">
      <c r="A3005" s="224">
        <v>411000</v>
      </c>
      <c r="B3005" s="215" t="s">
        <v>45</v>
      </c>
      <c r="C3005" s="233">
        <f>SUM(C3006:C3009)</f>
        <v>897900</v>
      </c>
      <c r="D3005" s="233">
        <f t="shared" ref="D3005" si="747">SUM(D3006:D3009)</f>
        <v>928900</v>
      </c>
      <c r="E3005" s="233">
        <f>SUM(E3006:E3009)</f>
        <v>0</v>
      </c>
      <c r="F3005" s="217">
        <f t="shared" si="746"/>
        <v>103.45250027842745</v>
      </c>
      <c r="G3005" s="218"/>
      <c r="H3005" s="218"/>
    </row>
    <row r="3006" spans="1:8" s="178" customFormat="1" x14ac:dyDescent="0.2">
      <c r="A3006" s="209">
        <v>411100</v>
      </c>
      <c r="B3006" s="210" t="s">
        <v>46</v>
      </c>
      <c r="C3006" s="231">
        <f>790000+42400+2500</f>
        <v>834900</v>
      </c>
      <c r="D3006" s="220">
        <v>866200</v>
      </c>
      <c r="E3006" s="220">
        <v>0</v>
      </c>
      <c r="F3006" s="221">
        <f t="shared" si="746"/>
        <v>103.74895197029583</v>
      </c>
      <c r="G3006" s="218"/>
      <c r="H3006" s="218"/>
    </row>
    <row r="3007" spans="1:8" s="178" customFormat="1" ht="46.5" x14ac:dyDescent="0.2">
      <c r="A3007" s="209">
        <v>411200</v>
      </c>
      <c r="B3007" s="210" t="s">
        <v>47</v>
      </c>
      <c r="C3007" s="231">
        <v>45000</v>
      </c>
      <c r="D3007" s="220">
        <v>44200</v>
      </c>
      <c r="E3007" s="220">
        <v>0</v>
      </c>
      <c r="F3007" s="221">
        <f t="shared" si="746"/>
        <v>98.222222222222229</v>
      </c>
      <c r="G3007" s="218"/>
      <c r="H3007" s="218"/>
    </row>
    <row r="3008" spans="1:8" s="178" customFormat="1" ht="46.5" x14ac:dyDescent="0.2">
      <c r="A3008" s="209">
        <v>411300</v>
      </c>
      <c r="B3008" s="210" t="s">
        <v>48</v>
      </c>
      <c r="C3008" s="231">
        <v>15000</v>
      </c>
      <c r="D3008" s="220">
        <v>16000</v>
      </c>
      <c r="E3008" s="220">
        <v>0</v>
      </c>
      <c r="F3008" s="221">
        <f t="shared" si="746"/>
        <v>106.66666666666667</v>
      </c>
      <c r="G3008" s="218"/>
      <c r="H3008" s="218"/>
    </row>
    <row r="3009" spans="1:8" s="178" customFormat="1" x14ac:dyDescent="0.2">
      <c r="A3009" s="209">
        <v>411400</v>
      </c>
      <c r="B3009" s="210" t="s">
        <v>49</v>
      </c>
      <c r="C3009" s="231">
        <v>3000</v>
      </c>
      <c r="D3009" s="220">
        <v>2500</v>
      </c>
      <c r="E3009" s="220">
        <v>0</v>
      </c>
      <c r="F3009" s="221">
        <f t="shared" si="746"/>
        <v>83.333333333333343</v>
      </c>
      <c r="G3009" s="218"/>
      <c r="H3009" s="218"/>
    </row>
    <row r="3010" spans="1:8" s="234" customFormat="1" x14ac:dyDescent="0.2">
      <c r="A3010" s="224">
        <v>412000</v>
      </c>
      <c r="B3010" s="222" t="s">
        <v>50</v>
      </c>
      <c r="C3010" s="233">
        <f>SUM(C3011:C3021)</f>
        <v>131300</v>
      </c>
      <c r="D3010" s="233">
        <f t="shared" ref="D3010" si="748">SUM(D3011:D3021)</f>
        <v>133200</v>
      </c>
      <c r="E3010" s="233">
        <f>SUM(E3011:E3021)</f>
        <v>0</v>
      </c>
      <c r="F3010" s="217">
        <f t="shared" si="746"/>
        <v>101.44706778370146</v>
      </c>
      <c r="G3010" s="218"/>
      <c r="H3010" s="218"/>
    </row>
    <row r="3011" spans="1:8" s="178" customFormat="1" ht="46.5" x14ac:dyDescent="0.2">
      <c r="A3011" s="209">
        <v>412200</v>
      </c>
      <c r="B3011" s="210" t="s">
        <v>52</v>
      </c>
      <c r="C3011" s="231">
        <v>62400</v>
      </c>
      <c r="D3011" s="220">
        <v>56700</v>
      </c>
      <c r="E3011" s="220">
        <v>0</v>
      </c>
      <c r="F3011" s="221">
        <f t="shared" si="746"/>
        <v>90.865384615384613</v>
      </c>
      <c r="G3011" s="218"/>
      <c r="H3011" s="218"/>
    </row>
    <row r="3012" spans="1:8" s="178" customFormat="1" x14ac:dyDescent="0.2">
      <c r="A3012" s="209">
        <v>412300</v>
      </c>
      <c r="B3012" s="210" t="s">
        <v>53</v>
      </c>
      <c r="C3012" s="231">
        <v>20000</v>
      </c>
      <c r="D3012" s="220">
        <v>18000</v>
      </c>
      <c r="E3012" s="220">
        <v>0</v>
      </c>
      <c r="F3012" s="221">
        <f t="shared" si="746"/>
        <v>90</v>
      </c>
      <c r="G3012" s="218"/>
      <c r="H3012" s="218"/>
    </row>
    <row r="3013" spans="1:8" s="178" customFormat="1" x14ac:dyDescent="0.2">
      <c r="A3013" s="209">
        <v>412500</v>
      </c>
      <c r="B3013" s="210" t="s">
        <v>57</v>
      </c>
      <c r="C3013" s="231">
        <v>3000</v>
      </c>
      <c r="D3013" s="220">
        <v>2000</v>
      </c>
      <c r="E3013" s="220">
        <v>0</v>
      </c>
      <c r="F3013" s="221">
        <f t="shared" si="746"/>
        <v>66.666666666666657</v>
      </c>
      <c r="G3013" s="218"/>
      <c r="H3013" s="218"/>
    </row>
    <row r="3014" spans="1:8" s="178" customFormat="1" x14ac:dyDescent="0.2">
      <c r="A3014" s="209">
        <v>412600</v>
      </c>
      <c r="B3014" s="210" t="s">
        <v>58</v>
      </c>
      <c r="C3014" s="231">
        <v>10000</v>
      </c>
      <c r="D3014" s="220">
        <v>10000.000000000004</v>
      </c>
      <c r="E3014" s="220">
        <v>0</v>
      </c>
      <c r="F3014" s="221">
        <f t="shared" si="746"/>
        <v>100.00000000000004</v>
      </c>
      <c r="G3014" s="218"/>
      <c r="H3014" s="218"/>
    </row>
    <row r="3015" spans="1:8" s="178" customFormat="1" x14ac:dyDescent="0.2">
      <c r="A3015" s="209">
        <v>412700</v>
      </c>
      <c r="B3015" s="210" t="s">
        <v>60</v>
      </c>
      <c r="C3015" s="231">
        <v>24700</v>
      </c>
      <c r="D3015" s="220">
        <v>36000</v>
      </c>
      <c r="E3015" s="220">
        <v>0</v>
      </c>
      <c r="F3015" s="221">
        <f t="shared" si="746"/>
        <v>145.748987854251</v>
      </c>
      <c r="G3015" s="218"/>
      <c r="H3015" s="218"/>
    </row>
    <row r="3016" spans="1:8" s="178" customFormat="1" x14ac:dyDescent="0.2">
      <c r="A3016" s="209">
        <v>412900</v>
      </c>
      <c r="B3016" s="223" t="s">
        <v>74</v>
      </c>
      <c r="C3016" s="231">
        <v>1500</v>
      </c>
      <c r="D3016" s="220">
        <v>1500</v>
      </c>
      <c r="E3016" s="220">
        <v>0</v>
      </c>
      <c r="F3016" s="221">
        <f t="shared" si="746"/>
        <v>100</v>
      </c>
      <c r="G3016" s="218"/>
      <c r="H3016" s="218"/>
    </row>
    <row r="3017" spans="1:8" s="178" customFormat="1" x14ac:dyDescent="0.2">
      <c r="A3017" s="209">
        <v>412900</v>
      </c>
      <c r="B3017" s="223" t="s">
        <v>75</v>
      </c>
      <c r="C3017" s="231">
        <v>4000</v>
      </c>
      <c r="D3017" s="220">
        <v>0</v>
      </c>
      <c r="E3017" s="220">
        <v>0</v>
      </c>
      <c r="F3017" s="221">
        <f t="shared" si="746"/>
        <v>0</v>
      </c>
      <c r="G3017" s="218"/>
      <c r="H3017" s="218"/>
    </row>
    <row r="3018" spans="1:8" s="178" customFormat="1" x14ac:dyDescent="0.2">
      <c r="A3018" s="209">
        <v>412900</v>
      </c>
      <c r="B3018" s="210" t="s">
        <v>76</v>
      </c>
      <c r="C3018" s="231">
        <v>2000</v>
      </c>
      <c r="D3018" s="220">
        <v>4000</v>
      </c>
      <c r="E3018" s="220">
        <v>0</v>
      </c>
      <c r="F3018" s="221">
        <f t="shared" si="746"/>
        <v>200</v>
      </c>
      <c r="G3018" s="218"/>
      <c r="H3018" s="218"/>
    </row>
    <row r="3019" spans="1:8" s="178" customFormat="1" ht="46.5" x14ac:dyDescent="0.2">
      <c r="A3019" s="209">
        <v>412900</v>
      </c>
      <c r="B3019" s="223" t="s">
        <v>77</v>
      </c>
      <c r="C3019" s="231">
        <v>1000</v>
      </c>
      <c r="D3019" s="220">
        <v>1000</v>
      </c>
      <c r="E3019" s="220">
        <v>0</v>
      </c>
      <c r="F3019" s="221">
        <f t="shared" si="746"/>
        <v>100</v>
      </c>
      <c r="G3019" s="218"/>
      <c r="H3019" s="218"/>
    </row>
    <row r="3020" spans="1:8" s="178" customFormat="1" x14ac:dyDescent="0.2">
      <c r="A3020" s="209">
        <v>412900</v>
      </c>
      <c r="B3020" s="223" t="s">
        <v>78</v>
      </c>
      <c r="C3020" s="231">
        <v>1700</v>
      </c>
      <c r="D3020" s="220">
        <v>2000</v>
      </c>
      <c r="E3020" s="220">
        <v>0</v>
      </c>
      <c r="F3020" s="221">
        <f t="shared" si="746"/>
        <v>117.64705882352942</v>
      </c>
      <c r="G3020" s="218"/>
      <c r="H3020" s="218"/>
    </row>
    <row r="3021" spans="1:8" s="178" customFormat="1" x14ac:dyDescent="0.2">
      <c r="A3021" s="209">
        <v>412900</v>
      </c>
      <c r="B3021" s="210" t="s">
        <v>80</v>
      </c>
      <c r="C3021" s="231">
        <v>1000</v>
      </c>
      <c r="D3021" s="220">
        <v>2000</v>
      </c>
      <c r="E3021" s="220">
        <v>0</v>
      </c>
      <c r="F3021" s="221">
        <f t="shared" si="746"/>
        <v>200</v>
      </c>
      <c r="G3021" s="218"/>
      <c r="H3021" s="218"/>
    </row>
    <row r="3022" spans="1:8" s="234" customFormat="1" x14ac:dyDescent="0.2">
      <c r="A3022" s="224">
        <v>510000</v>
      </c>
      <c r="B3022" s="222" t="s">
        <v>245</v>
      </c>
      <c r="C3022" s="233">
        <f>C3023</f>
        <v>5000</v>
      </c>
      <c r="D3022" s="233">
        <f t="shared" ref="D3022" si="749">D3023</f>
        <v>5000</v>
      </c>
      <c r="E3022" s="233">
        <f t="shared" ref="E3022" si="750">E3023</f>
        <v>0</v>
      </c>
      <c r="F3022" s="217">
        <f t="shared" si="746"/>
        <v>100</v>
      </c>
      <c r="G3022" s="218"/>
      <c r="H3022" s="218"/>
    </row>
    <row r="3023" spans="1:8" s="234" customFormat="1" x14ac:dyDescent="0.2">
      <c r="A3023" s="224">
        <v>511000</v>
      </c>
      <c r="B3023" s="222" t="s">
        <v>246</v>
      </c>
      <c r="C3023" s="233">
        <f>0+C3024</f>
        <v>5000</v>
      </c>
      <c r="D3023" s="233">
        <f>0+D3024</f>
        <v>5000</v>
      </c>
      <c r="E3023" s="233">
        <f>0+E3024</f>
        <v>0</v>
      </c>
      <c r="F3023" s="217">
        <f t="shared" si="746"/>
        <v>100</v>
      </c>
      <c r="G3023" s="218"/>
      <c r="H3023" s="218"/>
    </row>
    <row r="3024" spans="1:8" s="178" customFormat="1" ht="46.5" x14ac:dyDescent="0.2">
      <c r="A3024" s="239">
        <v>511200</v>
      </c>
      <c r="B3024" s="210" t="s">
        <v>248</v>
      </c>
      <c r="C3024" s="231">
        <v>5000</v>
      </c>
      <c r="D3024" s="220">
        <v>5000</v>
      </c>
      <c r="E3024" s="220">
        <v>0</v>
      </c>
      <c r="F3024" s="221">
        <f t="shared" si="746"/>
        <v>100</v>
      </c>
      <c r="G3024" s="218"/>
      <c r="H3024" s="218"/>
    </row>
    <row r="3025" spans="1:8" s="234" customFormat="1" x14ac:dyDescent="0.2">
      <c r="A3025" s="224">
        <v>630000</v>
      </c>
      <c r="B3025" s="222" t="s">
        <v>277</v>
      </c>
      <c r="C3025" s="233">
        <f>C3026+C3028</f>
        <v>20000</v>
      </c>
      <c r="D3025" s="233">
        <f>D3026+D3028</f>
        <v>29999.999999999996</v>
      </c>
      <c r="E3025" s="233">
        <f>E3026+E3028</f>
        <v>320000</v>
      </c>
      <c r="F3025" s="217">
        <f t="shared" si="746"/>
        <v>149.99999999999997</v>
      </c>
      <c r="G3025" s="218"/>
      <c r="H3025" s="218"/>
    </row>
    <row r="3026" spans="1:8" s="234" customFormat="1" x14ac:dyDescent="0.2">
      <c r="A3026" s="224">
        <v>631000</v>
      </c>
      <c r="B3026" s="222" t="s">
        <v>278</v>
      </c>
      <c r="C3026" s="233">
        <f>0+C3027</f>
        <v>0</v>
      </c>
      <c r="D3026" s="233">
        <f>0+D3027</f>
        <v>0</v>
      </c>
      <c r="E3026" s="233">
        <f>0+E3027</f>
        <v>320000</v>
      </c>
      <c r="F3026" s="217">
        <v>0</v>
      </c>
      <c r="G3026" s="218"/>
      <c r="H3026" s="218"/>
    </row>
    <row r="3027" spans="1:8" s="178" customFormat="1" x14ac:dyDescent="0.2">
      <c r="A3027" s="239">
        <v>631200</v>
      </c>
      <c r="B3027" s="210" t="s">
        <v>280</v>
      </c>
      <c r="C3027" s="231">
        <v>0</v>
      </c>
      <c r="D3027" s="220">
        <v>0</v>
      </c>
      <c r="E3027" s="231">
        <v>320000</v>
      </c>
      <c r="F3027" s="217">
        <v>0</v>
      </c>
      <c r="G3027" s="218"/>
      <c r="H3027" s="218"/>
    </row>
    <row r="3028" spans="1:8" s="234" customFormat="1" x14ac:dyDescent="0.2">
      <c r="A3028" s="224">
        <v>638000</v>
      </c>
      <c r="B3028" s="222" t="s">
        <v>284</v>
      </c>
      <c r="C3028" s="233">
        <f>C3029</f>
        <v>20000</v>
      </c>
      <c r="D3028" s="233">
        <f t="shared" ref="D3028" si="751">D3029</f>
        <v>29999.999999999996</v>
      </c>
      <c r="E3028" s="233">
        <f t="shared" ref="E3028" si="752">E3029</f>
        <v>0</v>
      </c>
      <c r="F3028" s="217">
        <f>D3028/C3028*100</f>
        <v>149.99999999999997</v>
      </c>
      <c r="G3028" s="218"/>
      <c r="H3028" s="218"/>
    </row>
    <row r="3029" spans="1:8" s="178" customFormat="1" x14ac:dyDescent="0.2">
      <c r="A3029" s="209">
        <v>638100</v>
      </c>
      <c r="B3029" s="210" t="s">
        <v>285</v>
      </c>
      <c r="C3029" s="231">
        <v>20000</v>
      </c>
      <c r="D3029" s="220">
        <v>29999.999999999996</v>
      </c>
      <c r="E3029" s="220">
        <v>0</v>
      </c>
      <c r="F3029" s="221">
        <f>D3029/C3029*100</f>
        <v>149.99999999999997</v>
      </c>
      <c r="G3029" s="218"/>
      <c r="H3029" s="218"/>
    </row>
    <row r="3030" spans="1:8" s="178" customFormat="1" x14ac:dyDescent="0.2">
      <c r="A3030" s="241"/>
      <c r="B3030" s="227" t="s">
        <v>294</v>
      </c>
      <c r="C3030" s="238">
        <f>C3004+C3022+C3025</f>
        <v>1054200</v>
      </c>
      <c r="D3030" s="238">
        <f>D3004+D3022+D3025</f>
        <v>1097100</v>
      </c>
      <c r="E3030" s="238">
        <f>E3004+E3022+E3025</f>
        <v>320000</v>
      </c>
      <c r="F3030" s="229">
        <f>D3030/C3030*100</f>
        <v>104.06943653955607</v>
      </c>
      <c r="G3030" s="218"/>
      <c r="H3030" s="218"/>
    </row>
    <row r="3031" spans="1:8" s="178" customFormat="1" x14ac:dyDescent="0.2">
      <c r="A3031" s="242"/>
      <c r="B3031" s="202"/>
      <c r="C3031" s="212"/>
      <c r="D3031" s="212"/>
      <c r="E3031" s="212"/>
      <c r="F3031" s="213"/>
      <c r="G3031" s="218"/>
      <c r="H3031" s="218"/>
    </row>
    <row r="3032" spans="1:8" s="178" customFormat="1" x14ac:dyDescent="0.2">
      <c r="A3032" s="205"/>
      <c r="B3032" s="202"/>
      <c r="C3032" s="231"/>
      <c r="D3032" s="231"/>
      <c r="E3032" s="231"/>
      <c r="F3032" s="232"/>
      <c r="G3032" s="218"/>
      <c r="H3032" s="218"/>
    </row>
    <row r="3033" spans="1:8" s="178" customFormat="1" x14ac:dyDescent="0.2">
      <c r="A3033" s="209" t="s">
        <v>464</v>
      </c>
      <c r="B3033" s="222"/>
      <c r="C3033" s="231"/>
      <c r="D3033" s="231"/>
      <c r="E3033" s="231"/>
      <c r="F3033" s="232"/>
      <c r="G3033" s="218"/>
      <c r="H3033" s="218"/>
    </row>
    <row r="3034" spans="1:8" s="178" customFormat="1" x14ac:dyDescent="0.2">
      <c r="A3034" s="209" t="s">
        <v>377</v>
      </c>
      <c r="B3034" s="222"/>
      <c r="C3034" s="231"/>
      <c r="D3034" s="231"/>
      <c r="E3034" s="231"/>
      <c r="F3034" s="232"/>
      <c r="G3034" s="218"/>
      <c r="H3034" s="218"/>
    </row>
    <row r="3035" spans="1:8" s="178" customFormat="1" x14ac:dyDescent="0.2">
      <c r="A3035" s="209" t="s">
        <v>465</v>
      </c>
      <c r="B3035" s="222"/>
      <c r="C3035" s="231"/>
      <c r="D3035" s="231"/>
      <c r="E3035" s="231"/>
      <c r="F3035" s="232"/>
      <c r="G3035" s="218"/>
      <c r="H3035" s="218"/>
    </row>
    <row r="3036" spans="1:8" s="178" customFormat="1" x14ac:dyDescent="0.2">
      <c r="A3036" s="209" t="s">
        <v>293</v>
      </c>
      <c r="B3036" s="222"/>
      <c r="C3036" s="231"/>
      <c r="D3036" s="231"/>
      <c r="E3036" s="231"/>
      <c r="F3036" s="232"/>
      <c r="G3036" s="218"/>
      <c r="H3036" s="218"/>
    </row>
    <row r="3037" spans="1:8" s="178" customFormat="1" x14ac:dyDescent="0.2">
      <c r="A3037" s="209"/>
      <c r="B3037" s="211"/>
      <c r="C3037" s="212"/>
      <c r="D3037" s="212"/>
      <c r="E3037" s="212"/>
      <c r="F3037" s="213"/>
      <c r="G3037" s="218"/>
      <c r="H3037" s="218"/>
    </row>
    <row r="3038" spans="1:8" s="178" customFormat="1" x14ac:dyDescent="0.2">
      <c r="A3038" s="224">
        <v>410000</v>
      </c>
      <c r="B3038" s="215" t="s">
        <v>44</v>
      </c>
      <c r="C3038" s="233">
        <f>C3039+C3044+C3056</f>
        <v>1345100</v>
      </c>
      <c r="D3038" s="233">
        <f>D3039+D3044+D3056</f>
        <v>1337600</v>
      </c>
      <c r="E3038" s="233">
        <f>E3039+E3044+E3056</f>
        <v>0</v>
      </c>
      <c r="F3038" s="217">
        <f t="shared" ref="F3038:F3055" si="753">D3038/C3038*100</f>
        <v>99.442420637870782</v>
      </c>
      <c r="G3038" s="218"/>
      <c r="H3038" s="218"/>
    </row>
    <row r="3039" spans="1:8" s="178" customFormat="1" x14ac:dyDescent="0.2">
      <c r="A3039" s="224">
        <v>411000</v>
      </c>
      <c r="B3039" s="215" t="s">
        <v>45</v>
      </c>
      <c r="C3039" s="233">
        <f>SUM(C3040:C3043)</f>
        <v>1179000</v>
      </c>
      <c r="D3039" s="233">
        <f t="shared" ref="D3039" si="754">SUM(D3040:D3043)</f>
        <v>1161500</v>
      </c>
      <c r="E3039" s="233">
        <f>SUM(E3040:E3043)</f>
        <v>0</v>
      </c>
      <c r="F3039" s="217">
        <f t="shared" si="753"/>
        <v>98.51569126378287</v>
      </c>
      <c r="G3039" s="218"/>
      <c r="H3039" s="218"/>
    </row>
    <row r="3040" spans="1:8" s="178" customFormat="1" x14ac:dyDescent="0.2">
      <c r="A3040" s="209">
        <v>411100</v>
      </c>
      <c r="B3040" s="210" t="s">
        <v>46</v>
      </c>
      <c r="C3040" s="231">
        <v>1115000</v>
      </c>
      <c r="D3040" s="220">
        <v>1080000</v>
      </c>
      <c r="E3040" s="220">
        <v>0</v>
      </c>
      <c r="F3040" s="221">
        <f t="shared" si="753"/>
        <v>96.860986547085204</v>
      </c>
      <c r="G3040" s="218"/>
      <c r="H3040" s="218"/>
    </row>
    <row r="3041" spans="1:8" s="178" customFormat="1" ht="46.5" x14ac:dyDescent="0.2">
      <c r="A3041" s="209">
        <v>411200</v>
      </c>
      <c r="B3041" s="210" t="s">
        <v>47</v>
      </c>
      <c r="C3041" s="231">
        <v>21000</v>
      </c>
      <c r="D3041" s="220">
        <v>18500</v>
      </c>
      <c r="E3041" s="220">
        <v>0</v>
      </c>
      <c r="F3041" s="221">
        <f t="shared" si="753"/>
        <v>88.095238095238088</v>
      </c>
      <c r="G3041" s="218"/>
      <c r="H3041" s="218"/>
    </row>
    <row r="3042" spans="1:8" s="178" customFormat="1" ht="46.5" x14ac:dyDescent="0.2">
      <c r="A3042" s="209">
        <v>411300</v>
      </c>
      <c r="B3042" s="210" t="s">
        <v>48</v>
      </c>
      <c r="C3042" s="231">
        <v>18000</v>
      </c>
      <c r="D3042" s="220">
        <v>18000</v>
      </c>
      <c r="E3042" s="220">
        <v>0</v>
      </c>
      <c r="F3042" s="221">
        <f t="shared" si="753"/>
        <v>100</v>
      </c>
      <c r="G3042" s="218"/>
      <c r="H3042" s="218"/>
    </row>
    <row r="3043" spans="1:8" s="178" customFormat="1" x14ac:dyDescent="0.2">
      <c r="A3043" s="209">
        <v>411400</v>
      </c>
      <c r="B3043" s="210" t="s">
        <v>49</v>
      </c>
      <c r="C3043" s="231">
        <v>25000</v>
      </c>
      <c r="D3043" s="220">
        <v>45000.000000000007</v>
      </c>
      <c r="E3043" s="220">
        <v>0</v>
      </c>
      <c r="F3043" s="221">
        <f t="shared" si="753"/>
        <v>180.00000000000003</v>
      </c>
      <c r="G3043" s="218"/>
      <c r="H3043" s="218"/>
    </row>
    <row r="3044" spans="1:8" s="178" customFormat="1" x14ac:dyDescent="0.2">
      <c r="A3044" s="224">
        <v>412000</v>
      </c>
      <c r="B3044" s="222" t="s">
        <v>50</v>
      </c>
      <c r="C3044" s="233">
        <f>SUM(C3045:C3055)</f>
        <v>166100</v>
      </c>
      <c r="D3044" s="233">
        <f>SUM(D3045:D3055)</f>
        <v>175600</v>
      </c>
      <c r="E3044" s="233">
        <f>SUM(E3045:E3055)</f>
        <v>0</v>
      </c>
      <c r="F3044" s="217">
        <f t="shared" si="753"/>
        <v>105.71944611679712</v>
      </c>
      <c r="G3044" s="218"/>
      <c r="H3044" s="218"/>
    </row>
    <row r="3045" spans="1:8" s="178" customFormat="1" x14ac:dyDescent="0.2">
      <c r="A3045" s="209">
        <v>412100</v>
      </c>
      <c r="B3045" s="210" t="s">
        <v>51</v>
      </c>
      <c r="C3045" s="231">
        <v>59000</v>
      </c>
      <c r="D3045" s="220">
        <v>59000</v>
      </c>
      <c r="E3045" s="220">
        <v>0</v>
      </c>
      <c r="F3045" s="221">
        <f t="shared" si="753"/>
        <v>100</v>
      </c>
      <c r="G3045" s="218"/>
      <c r="H3045" s="218"/>
    </row>
    <row r="3046" spans="1:8" s="178" customFormat="1" ht="46.5" x14ac:dyDescent="0.2">
      <c r="A3046" s="209">
        <v>412200</v>
      </c>
      <c r="B3046" s="210" t="s">
        <v>52</v>
      </c>
      <c r="C3046" s="231">
        <v>44000</v>
      </c>
      <c r="D3046" s="220">
        <v>44000</v>
      </c>
      <c r="E3046" s="220">
        <v>0</v>
      </c>
      <c r="F3046" s="221">
        <f t="shared" si="753"/>
        <v>100</v>
      </c>
      <c r="G3046" s="218"/>
      <c r="H3046" s="218"/>
    </row>
    <row r="3047" spans="1:8" s="178" customFormat="1" x14ac:dyDescent="0.2">
      <c r="A3047" s="209">
        <v>412300</v>
      </c>
      <c r="B3047" s="210" t="s">
        <v>53</v>
      </c>
      <c r="C3047" s="231">
        <v>13000</v>
      </c>
      <c r="D3047" s="220">
        <v>13000</v>
      </c>
      <c r="E3047" s="220">
        <v>0</v>
      </c>
      <c r="F3047" s="221">
        <f t="shared" si="753"/>
        <v>100</v>
      </c>
      <c r="G3047" s="218"/>
      <c r="H3047" s="218"/>
    </row>
    <row r="3048" spans="1:8" s="178" customFormat="1" x14ac:dyDescent="0.2">
      <c r="A3048" s="209">
        <v>412500</v>
      </c>
      <c r="B3048" s="210" t="s">
        <v>57</v>
      </c>
      <c r="C3048" s="231">
        <v>7500</v>
      </c>
      <c r="D3048" s="220">
        <v>10500</v>
      </c>
      <c r="E3048" s="220">
        <v>0</v>
      </c>
      <c r="F3048" s="221">
        <f t="shared" si="753"/>
        <v>140</v>
      </c>
      <c r="G3048" s="218"/>
      <c r="H3048" s="218"/>
    </row>
    <row r="3049" spans="1:8" s="178" customFormat="1" x14ac:dyDescent="0.2">
      <c r="A3049" s="209">
        <v>412600</v>
      </c>
      <c r="B3049" s="210" t="s">
        <v>58</v>
      </c>
      <c r="C3049" s="231">
        <v>19000</v>
      </c>
      <c r="D3049" s="220">
        <v>19000</v>
      </c>
      <c r="E3049" s="220">
        <v>0</v>
      </c>
      <c r="F3049" s="221">
        <f t="shared" si="753"/>
        <v>100</v>
      </c>
      <c r="G3049" s="218"/>
      <c r="H3049" s="218"/>
    </row>
    <row r="3050" spans="1:8" s="178" customFormat="1" x14ac:dyDescent="0.2">
      <c r="A3050" s="209">
        <v>412700</v>
      </c>
      <c r="B3050" s="210" t="s">
        <v>60</v>
      </c>
      <c r="C3050" s="231">
        <v>8800</v>
      </c>
      <c r="D3050" s="220">
        <v>9300</v>
      </c>
      <c r="E3050" s="220">
        <v>0</v>
      </c>
      <c r="F3050" s="221">
        <f t="shared" si="753"/>
        <v>105.68181818181819</v>
      </c>
      <c r="G3050" s="218"/>
      <c r="H3050" s="218"/>
    </row>
    <row r="3051" spans="1:8" s="178" customFormat="1" x14ac:dyDescent="0.2">
      <c r="A3051" s="209">
        <v>412900</v>
      </c>
      <c r="B3051" s="223" t="s">
        <v>74</v>
      </c>
      <c r="C3051" s="231">
        <v>499.99999999999994</v>
      </c>
      <c r="D3051" s="220">
        <v>500</v>
      </c>
      <c r="E3051" s="220">
        <v>0</v>
      </c>
      <c r="F3051" s="221">
        <f t="shared" si="753"/>
        <v>100.00000000000003</v>
      </c>
      <c r="G3051" s="218"/>
      <c r="H3051" s="218"/>
    </row>
    <row r="3052" spans="1:8" s="178" customFormat="1" x14ac:dyDescent="0.2">
      <c r="A3052" s="209">
        <v>412900</v>
      </c>
      <c r="B3052" s="223" t="s">
        <v>75</v>
      </c>
      <c r="C3052" s="231">
        <v>9000</v>
      </c>
      <c r="D3052" s="220">
        <v>14999.999999999998</v>
      </c>
      <c r="E3052" s="220">
        <v>0</v>
      </c>
      <c r="F3052" s="221">
        <f t="shared" si="753"/>
        <v>166.66666666666666</v>
      </c>
      <c r="G3052" s="218"/>
      <c r="H3052" s="218"/>
    </row>
    <row r="3053" spans="1:8" s="178" customFormat="1" x14ac:dyDescent="0.2">
      <c r="A3053" s="209">
        <v>412900</v>
      </c>
      <c r="B3053" s="223" t="s">
        <v>76</v>
      </c>
      <c r="C3053" s="231">
        <v>800</v>
      </c>
      <c r="D3053" s="220">
        <v>800</v>
      </c>
      <c r="E3053" s="220">
        <v>0</v>
      </c>
      <c r="F3053" s="221">
        <f t="shared" si="753"/>
        <v>100</v>
      </c>
      <c r="G3053" s="218"/>
      <c r="H3053" s="218"/>
    </row>
    <row r="3054" spans="1:8" s="178" customFormat="1" ht="46.5" x14ac:dyDescent="0.2">
      <c r="A3054" s="209">
        <v>412900</v>
      </c>
      <c r="B3054" s="223" t="s">
        <v>77</v>
      </c>
      <c r="C3054" s="231">
        <v>2000</v>
      </c>
      <c r="D3054" s="220">
        <v>2000</v>
      </c>
      <c r="E3054" s="220">
        <v>0</v>
      </c>
      <c r="F3054" s="221">
        <f t="shared" si="753"/>
        <v>100</v>
      </c>
      <c r="G3054" s="218"/>
      <c r="H3054" s="218"/>
    </row>
    <row r="3055" spans="1:8" s="178" customFormat="1" x14ac:dyDescent="0.2">
      <c r="A3055" s="209">
        <v>412900</v>
      </c>
      <c r="B3055" s="223" t="s">
        <v>78</v>
      </c>
      <c r="C3055" s="231">
        <v>2500</v>
      </c>
      <c r="D3055" s="220">
        <v>2500</v>
      </c>
      <c r="E3055" s="220">
        <v>0</v>
      </c>
      <c r="F3055" s="221">
        <f t="shared" si="753"/>
        <v>100</v>
      </c>
      <c r="G3055" s="218"/>
      <c r="H3055" s="218"/>
    </row>
    <row r="3056" spans="1:8" s="234" customFormat="1" x14ac:dyDescent="0.2">
      <c r="A3056" s="224">
        <v>413000</v>
      </c>
      <c r="B3056" s="215" t="s">
        <v>97</v>
      </c>
      <c r="C3056" s="233">
        <f t="shared" ref="C3056:E3056" si="755">C3057</f>
        <v>0</v>
      </c>
      <c r="D3056" s="233">
        <f t="shared" si="755"/>
        <v>500</v>
      </c>
      <c r="E3056" s="233">
        <f t="shared" si="755"/>
        <v>0</v>
      </c>
      <c r="F3056" s="217">
        <v>0</v>
      </c>
      <c r="G3056" s="218"/>
      <c r="H3056" s="218"/>
    </row>
    <row r="3057" spans="1:8" s="178" customFormat="1" x14ac:dyDescent="0.2">
      <c r="A3057" s="209">
        <v>413900</v>
      </c>
      <c r="B3057" s="223" t="s">
        <v>106</v>
      </c>
      <c r="C3057" s="220">
        <v>0</v>
      </c>
      <c r="D3057" s="220">
        <v>500</v>
      </c>
      <c r="E3057" s="220">
        <v>0</v>
      </c>
      <c r="F3057" s="217">
        <v>0</v>
      </c>
      <c r="G3057" s="218"/>
      <c r="H3057" s="218"/>
    </row>
    <row r="3058" spans="1:8" s="178" customFormat="1" x14ac:dyDescent="0.2">
      <c r="A3058" s="224">
        <v>510000</v>
      </c>
      <c r="B3058" s="222" t="s">
        <v>245</v>
      </c>
      <c r="C3058" s="233">
        <f>C3059+0</f>
        <v>5000</v>
      </c>
      <c r="D3058" s="233">
        <f>D3059+0</f>
        <v>5000</v>
      </c>
      <c r="E3058" s="233">
        <f>E3059+0</f>
        <v>0</v>
      </c>
      <c r="F3058" s="217">
        <f t="shared" ref="F3058:F3064" si="756">D3058/C3058*100</f>
        <v>100</v>
      </c>
      <c r="G3058" s="218"/>
      <c r="H3058" s="218"/>
    </row>
    <row r="3059" spans="1:8" s="178" customFormat="1" x14ac:dyDescent="0.2">
      <c r="A3059" s="224">
        <v>511000</v>
      </c>
      <c r="B3059" s="222" t="s">
        <v>246</v>
      </c>
      <c r="C3059" s="233">
        <f>SUM(C3060:C3060)</f>
        <v>5000</v>
      </c>
      <c r="D3059" s="233">
        <f t="shared" ref="D3059" si="757">SUM(D3060:D3060)</f>
        <v>5000</v>
      </c>
      <c r="E3059" s="233">
        <f t="shared" ref="E3059" si="758">SUM(E3060:E3060)</f>
        <v>0</v>
      </c>
      <c r="F3059" s="217">
        <f t="shared" si="756"/>
        <v>100</v>
      </c>
      <c r="G3059" s="218"/>
      <c r="H3059" s="218"/>
    </row>
    <row r="3060" spans="1:8" s="178" customFormat="1" x14ac:dyDescent="0.2">
      <c r="A3060" s="209">
        <v>511300</v>
      </c>
      <c r="B3060" s="210" t="s">
        <v>249</v>
      </c>
      <c r="C3060" s="231">
        <v>5000</v>
      </c>
      <c r="D3060" s="220">
        <v>5000</v>
      </c>
      <c r="E3060" s="220">
        <v>0</v>
      </c>
      <c r="F3060" s="221">
        <f t="shared" si="756"/>
        <v>100</v>
      </c>
      <c r="G3060" s="218"/>
      <c r="H3060" s="218"/>
    </row>
    <row r="3061" spans="1:8" s="234" customFormat="1" x14ac:dyDescent="0.2">
      <c r="A3061" s="224">
        <v>630000</v>
      </c>
      <c r="B3061" s="222" t="s">
        <v>277</v>
      </c>
      <c r="C3061" s="233">
        <f>0+C3062</f>
        <v>57000</v>
      </c>
      <c r="D3061" s="233">
        <f>0+D3062</f>
        <v>67000</v>
      </c>
      <c r="E3061" s="233">
        <f>0+E3062</f>
        <v>0</v>
      </c>
      <c r="F3061" s="217">
        <f t="shared" si="756"/>
        <v>117.54385964912282</v>
      </c>
      <c r="G3061" s="218"/>
      <c r="H3061" s="218"/>
    </row>
    <row r="3062" spans="1:8" s="234" customFormat="1" x14ac:dyDescent="0.2">
      <c r="A3062" s="224">
        <v>638000</v>
      </c>
      <c r="B3062" s="222" t="s">
        <v>284</v>
      </c>
      <c r="C3062" s="233">
        <f>C3063</f>
        <v>57000</v>
      </c>
      <c r="D3062" s="233">
        <f t="shared" ref="D3062" si="759">D3063</f>
        <v>67000</v>
      </c>
      <c r="E3062" s="233">
        <f t="shared" ref="E3062" si="760">E3063</f>
        <v>0</v>
      </c>
      <c r="F3062" s="217">
        <f t="shared" si="756"/>
        <v>117.54385964912282</v>
      </c>
      <c r="G3062" s="218"/>
      <c r="H3062" s="218"/>
    </row>
    <row r="3063" spans="1:8" s="178" customFormat="1" x14ac:dyDescent="0.2">
      <c r="A3063" s="209">
        <v>638100</v>
      </c>
      <c r="B3063" s="210" t="s">
        <v>285</v>
      </c>
      <c r="C3063" s="231">
        <v>57000</v>
      </c>
      <c r="D3063" s="220">
        <v>67000</v>
      </c>
      <c r="E3063" s="220">
        <v>0</v>
      </c>
      <c r="F3063" s="221">
        <f t="shared" si="756"/>
        <v>117.54385964912282</v>
      </c>
      <c r="G3063" s="218"/>
      <c r="H3063" s="218"/>
    </row>
    <row r="3064" spans="1:8" s="178" customFormat="1" x14ac:dyDescent="0.2">
      <c r="A3064" s="241"/>
      <c r="B3064" s="227" t="s">
        <v>294</v>
      </c>
      <c r="C3064" s="238">
        <f>C3038+C3058+C3061</f>
        <v>1407100</v>
      </c>
      <c r="D3064" s="238">
        <f>D3038+D3058+D3061</f>
        <v>1409600</v>
      </c>
      <c r="E3064" s="238">
        <f>E3038+E3058+E3061</f>
        <v>0</v>
      </c>
      <c r="F3064" s="229">
        <f t="shared" si="756"/>
        <v>100.17767038590009</v>
      </c>
      <c r="G3064" s="218"/>
      <c r="H3064" s="218"/>
    </row>
    <row r="3065" spans="1:8" s="178" customFormat="1" x14ac:dyDescent="0.2">
      <c r="A3065" s="242"/>
      <c r="B3065" s="202"/>
      <c r="C3065" s="212"/>
      <c r="D3065" s="212"/>
      <c r="E3065" s="212"/>
      <c r="F3065" s="213"/>
      <c r="G3065" s="218"/>
      <c r="H3065" s="218"/>
    </row>
    <row r="3066" spans="1:8" s="178" customFormat="1" x14ac:dyDescent="0.2">
      <c r="A3066" s="205"/>
      <c r="B3066" s="202"/>
      <c r="C3066" s="231"/>
      <c r="D3066" s="231"/>
      <c r="E3066" s="231"/>
      <c r="F3066" s="232"/>
      <c r="G3066" s="218"/>
      <c r="H3066" s="218"/>
    </row>
    <row r="3067" spans="1:8" s="178" customFormat="1" x14ac:dyDescent="0.2">
      <c r="A3067" s="209" t="s">
        <v>466</v>
      </c>
      <c r="B3067" s="222"/>
      <c r="C3067" s="231"/>
      <c r="D3067" s="231"/>
      <c r="E3067" s="231"/>
      <c r="F3067" s="232"/>
      <c r="G3067" s="218"/>
      <c r="H3067" s="218"/>
    </row>
    <row r="3068" spans="1:8" s="178" customFormat="1" x14ac:dyDescent="0.2">
      <c r="A3068" s="209" t="s">
        <v>377</v>
      </c>
      <c r="B3068" s="222"/>
      <c r="C3068" s="231"/>
      <c r="D3068" s="231"/>
      <c r="E3068" s="231"/>
      <c r="F3068" s="232"/>
      <c r="G3068" s="218"/>
      <c r="H3068" s="218"/>
    </row>
    <row r="3069" spans="1:8" s="178" customFormat="1" x14ac:dyDescent="0.2">
      <c r="A3069" s="209" t="s">
        <v>467</v>
      </c>
      <c r="B3069" s="222"/>
      <c r="C3069" s="231"/>
      <c r="D3069" s="231"/>
      <c r="E3069" s="231"/>
      <c r="F3069" s="232"/>
      <c r="G3069" s="218"/>
      <c r="H3069" s="218"/>
    </row>
    <row r="3070" spans="1:8" s="178" customFormat="1" x14ac:dyDescent="0.2">
      <c r="A3070" s="209" t="s">
        <v>293</v>
      </c>
      <c r="B3070" s="222"/>
      <c r="C3070" s="231"/>
      <c r="D3070" s="231"/>
      <c r="E3070" s="231"/>
      <c r="F3070" s="232"/>
      <c r="G3070" s="218"/>
      <c r="H3070" s="218"/>
    </row>
    <row r="3071" spans="1:8" s="178" customFormat="1" x14ac:dyDescent="0.2">
      <c r="A3071" s="209"/>
      <c r="B3071" s="211"/>
      <c r="C3071" s="212"/>
      <c r="D3071" s="212"/>
      <c r="E3071" s="212"/>
      <c r="F3071" s="213"/>
      <c r="G3071" s="218"/>
      <c r="H3071" s="218"/>
    </row>
    <row r="3072" spans="1:8" s="178" customFormat="1" x14ac:dyDescent="0.2">
      <c r="A3072" s="224">
        <v>410000</v>
      </c>
      <c r="B3072" s="215" t="s">
        <v>44</v>
      </c>
      <c r="C3072" s="233">
        <f>C3073+C3078+C3092+0</f>
        <v>1791000</v>
      </c>
      <c r="D3072" s="233">
        <f>D3073+D3078+D3092+0</f>
        <v>1789500.0000000002</v>
      </c>
      <c r="E3072" s="233">
        <f>E3073+E3078+E3092+0</f>
        <v>0</v>
      </c>
      <c r="F3072" s="217">
        <f t="shared" ref="F3072:F3089" si="761">D3072/C3072*100</f>
        <v>99.916247906197668</v>
      </c>
      <c r="G3072" s="218"/>
      <c r="H3072" s="218"/>
    </row>
    <row r="3073" spans="1:8" s="178" customFormat="1" x14ac:dyDescent="0.2">
      <c r="A3073" s="224">
        <v>411000</v>
      </c>
      <c r="B3073" s="215" t="s">
        <v>45</v>
      </c>
      <c r="C3073" s="233">
        <f>SUM(C3074:C3077)</f>
        <v>1505000</v>
      </c>
      <c r="D3073" s="233">
        <f t="shared" ref="D3073" si="762">SUM(D3074:D3077)</f>
        <v>1487000.0000000002</v>
      </c>
      <c r="E3073" s="233">
        <f>SUM(E3074:E3077)</f>
        <v>0</v>
      </c>
      <c r="F3073" s="217">
        <f t="shared" si="761"/>
        <v>98.803986710963471</v>
      </c>
      <c r="G3073" s="218"/>
      <c r="H3073" s="218"/>
    </row>
    <row r="3074" spans="1:8" s="178" customFormat="1" x14ac:dyDescent="0.2">
      <c r="A3074" s="209">
        <v>411100</v>
      </c>
      <c r="B3074" s="210" t="s">
        <v>46</v>
      </c>
      <c r="C3074" s="231">
        <v>1423000</v>
      </c>
      <c r="D3074" s="220">
        <v>1400000.0000000002</v>
      </c>
      <c r="E3074" s="220">
        <v>0</v>
      </c>
      <c r="F3074" s="221">
        <f t="shared" si="761"/>
        <v>98.383696416022502</v>
      </c>
      <c r="G3074" s="218"/>
      <c r="H3074" s="218"/>
    </row>
    <row r="3075" spans="1:8" s="178" customFormat="1" ht="46.5" x14ac:dyDescent="0.2">
      <c r="A3075" s="209">
        <v>411200</v>
      </c>
      <c r="B3075" s="210" t="s">
        <v>47</v>
      </c>
      <c r="C3075" s="231">
        <v>32000</v>
      </c>
      <c r="D3075" s="220">
        <v>33000</v>
      </c>
      <c r="E3075" s="220">
        <v>0</v>
      </c>
      <c r="F3075" s="221">
        <f t="shared" si="761"/>
        <v>103.125</v>
      </c>
      <c r="G3075" s="218"/>
      <c r="H3075" s="218"/>
    </row>
    <row r="3076" spans="1:8" s="178" customFormat="1" ht="46.5" x14ac:dyDescent="0.2">
      <c r="A3076" s="209">
        <v>411300</v>
      </c>
      <c r="B3076" s="210" t="s">
        <v>48</v>
      </c>
      <c r="C3076" s="231">
        <v>40000</v>
      </c>
      <c r="D3076" s="220">
        <v>29999.999999999956</v>
      </c>
      <c r="E3076" s="220">
        <v>0</v>
      </c>
      <c r="F3076" s="221">
        <f t="shared" si="761"/>
        <v>74.999999999999886</v>
      </c>
      <c r="G3076" s="218"/>
      <c r="H3076" s="218"/>
    </row>
    <row r="3077" spans="1:8" s="178" customFormat="1" x14ac:dyDescent="0.2">
      <c r="A3077" s="209">
        <v>411400</v>
      </c>
      <c r="B3077" s="210" t="s">
        <v>49</v>
      </c>
      <c r="C3077" s="231">
        <v>10000</v>
      </c>
      <c r="D3077" s="220">
        <v>24000</v>
      </c>
      <c r="E3077" s="220">
        <v>0</v>
      </c>
      <c r="F3077" s="221">
        <f t="shared" si="761"/>
        <v>240</v>
      </c>
      <c r="G3077" s="218"/>
      <c r="H3077" s="218"/>
    </row>
    <row r="3078" spans="1:8" s="178" customFormat="1" x14ac:dyDescent="0.2">
      <c r="A3078" s="224">
        <v>412000</v>
      </c>
      <c r="B3078" s="222" t="s">
        <v>50</v>
      </c>
      <c r="C3078" s="233">
        <f>SUM(C3079:C3091)</f>
        <v>285000</v>
      </c>
      <c r="D3078" s="233">
        <f>SUM(D3079:D3091)</f>
        <v>301500</v>
      </c>
      <c r="E3078" s="233">
        <f>SUM(E3079:E3091)</f>
        <v>0</v>
      </c>
      <c r="F3078" s="217">
        <f t="shared" si="761"/>
        <v>105.78947368421052</v>
      </c>
      <c r="G3078" s="218"/>
      <c r="H3078" s="218"/>
    </row>
    <row r="3079" spans="1:8" s="178" customFormat="1" x14ac:dyDescent="0.2">
      <c r="A3079" s="209">
        <v>412100</v>
      </c>
      <c r="B3079" s="210" t="s">
        <v>51</v>
      </c>
      <c r="C3079" s="231">
        <v>3500</v>
      </c>
      <c r="D3079" s="220">
        <v>3500</v>
      </c>
      <c r="E3079" s="220">
        <v>0</v>
      </c>
      <c r="F3079" s="221">
        <f t="shared" si="761"/>
        <v>100</v>
      </c>
      <c r="G3079" s="218"/>
      <c r="H3079" s="218"/>
    </row>
    <row r="3080" spans="1:8" s="178" customFormat="1" ht="46.5" x14ac:dyDescent="0.2">
      <c r="A3080" s="209">
        <v>412200</v>
      </c>
      <c r="B3080" s="210" t="s">
        <v>52</v>
      </c>
      <c r="C3080" s="231">
        <v>25000</v>
      </c>
      <c r="D3080" s="220">
        <v>21000</v>
      </c>
      <c r="E3080" s="220">
        <v>0</v>
      </c>
      <c r="F3080" s="221">
        <f t="shared" si="761"/>
        <v>84</v>
      </c>
      <c r="G3080" s="218"/>
      <c r="H3080" s="218"/>
    </row>
    <row r="3081" spans="1:8" s="178" customFormat="1" x14ac:dyDescent="0.2">
      <c r="A3081" s="209">
        <v>412300</v>
      </c>
      <c r="B3081" s="210" t="s">
        <v>53</v>
      </c>
      <c r="C3081" s="231">
        <v>20000</v>
      </c>
      <c r="D3081" s="220">
        <v>20000</v>
      </c>
      <c r="E3081" s="220">
        <v>0</v>
      </c>
      <c r="F3081" s="221">
        <f t="shared" si="761"/>
        <v>100</v>
      </c>
      <c r="G3081" s="218"/>
      <c r="H3081" s="218"/>
    </row>
    <row r="3082" spans="1:8" s="178" customFormat="1" x14ac:dyDescent="0.2">
      <c r="A3082" s="209">
        <v>412500</v>
      </c>
      <c r="B3082" s="210" t="s">
        <v>57</v>
      </c>
      <c r="C3082" s="231">
        <v>14000</v>
      </c>
      <c r="D3082" s="220">
        <v>14000</v>
      </c>
      <c r="E3082" s="220">
        <v>0</v>
      </c>
      <c r="F3082" s="221">
        <f t="shared" si="761"/>
        <v>100</v>
      </c>
      <c r="G3082" s="218"/>
      <c r="H3082" s="218"/>
    </row>
    <row r="3083" spans="1:8" s="178" customFormat="1" x14ac:dyDescent="0.2">
      <c r="A3083" s="209">
        <v>412600</v>
      </c>
      <c r="B3083" s="210" t="s">
        <v>58</v>
      </c>
      <c r="C3083" s="231">
        <v>35000</v>
      </c>
      <c r="D3083" s="220">
        <v>23999.999999999996</v>
      </c>
      <c r="E3083" s="220">
        <v>0</v>
      </c>
      <c r="F3083" s="221">
        <f t="shared" si="761"/>
        <v>68.571428571428555</v>
      </c>
      <c r="G3083" s="218"/>
      <c r="H3083" s="218"/>
    </row>
    <row r="3084" spans="1:8" s="178" customFormat="1" x14ac:dyDescent="0.2">
      <c r="A3084" s="209">
        <v>412700</v>
      </c>
      <c r="B3084" s="210" t="s">
        <v>60</v>
      </c>
      <c r="C3084" s="231">
        <v>22000</v>
      </c>
      <c r="D3084" s="220">
        <v>22000</v>
      </c>
      <c r="E3084" s="220">
        <v>0</v>
      </c>
      <c r="F3084" s="221">
        <f t="shared" si="761"/>
        <v>100</v>
      </c>
      <c r="G3084" s="218"/>
      <c r="H3084" s="218"/>
    </row>
    <row r="3085" spans="1:8" s="178" customFormat="1" x14ac:dyDescent="0.2">
      <c r="A3085" s="209">
        <v>412900</v>
      </c>
      <c r="B3085" s="210" t="s">
        <v>74</v>
      </c>
      <c r="C3085" s="231">
        <v>800</v>
      </c>
      <c r="D3085" s="220">
        <v>800</v>
      </c>
      <c r="E3085" s="220">
        <v>0</v>
      </c>
      <c r="F3085" s="221">
        <f t="shared" si="761"/>
        <v>100</v>
      </c>
      <c r="G3085" s="218"/>
      <c r="H3085" s="218"/>
    </row>
    <row r="3086" spans="1:8" s="178" customFormat="1" x14ac:dyDescent="0.2">
      <c r="A3086" s="209">
        <v>412900</v>
      </c>
      <c r="B3086" s="223" t="s">
        <v>75</v>
      </c>
      <c r="C3086" s="231">
        <v>50000</v>
      </c>
      <c r="D3086" s="220">
        <v>51099.999999999993</v>
      </c>
      <c r="E3086" s="220">
        <v>0</v>
      </c>
      <c r="F3086" s="221">
        <f t="shared" si="761"/>
        <v>102.19999999999997</v>
      </c>
      <c r="G3086" s="218"/>
      <c r="H3086" s="218"/>
    </row>
    <row r="3087" spans="1:8" s="178" customFormat="1" x14ac:dyDescent="0.2">
      <c r="A3087" s="209">
        <v>412900</v>
      </c>
      <c r="B3087" s="223" t="s">
        <v>76</v>
      </c>
      <c r="C3087" s="231">
        <v>1999.9999999999998</v>
      </c>
      <c r="D3087" s="220">
        <v>2000</v>
      </c>
      <c r="E3087" s="220">
        <v>0</v>
      </c>
      <c r="F3087" s="221">
        <f t="shared" si="761"/>
        <v>100.00000000000003</v>
      </c>
      <c r="G3087" s="218"/>
      <c r="H3087" s="218"/>
    </row>
    <row r="3088" spans="1:8" s="178" customFormat="1" ht="46.5" x14ac:dyDescent="0.2">
      <c r="A3088" s="209">
        <v>412900</v>
      </c>
      <c r="B3088" s="223" t="s">
        <v>77</v>
      </c>
      <c r="C3088" s="231">
        <v>1000</v>
      </c>
      <c r="D3088" s="220">
        <v>800</v>
      </c>
      <c r="E3088" s="220">
        <v>0</v>
      </c>
      <c r="F3088" s="221">
        <f t="shared" si="761"/>
        <v>80</v>
      </c>
      <c r="G3088" s="218"/>
      <c r="H3088" s="218"/>
    </row>
    <row r="3089" spans="1:8" s="178" customFormat="1" x14ac:dyDescent="0.2">
      <c r="A3089" s="209">
        <v>412900</v>
      </c>
      <c r="B3089" s="223" t="s">
        <v>78</v>
      </c>
      <c r="C3089" s="231">
        <v>3200</v>
      </c>
      <c r="D3089" s="220">
        <v>2800</v>
      </c>
      <c r="E3089" s="220">
        <v>0</v>
      </c>
      <c r="F3089" s="221">
        <f t="shared" si="761"/>
        <v>87.5</v>
      </c>
      <c r="G3089" s="218"/>
      <c r="H3089" s="218"/>
    </row>
    <row r="3090" spans="1:8" s="178" customFormat="1" x14ac:dyDescent="0.2">
      <c r="A3090" s="209">
        <v>412900</v>
      </c>
      <c r="B3090" s="210" t="s">
        <v>80</v>
      </c>
      <c r="C3090" s="231">
        <v>1999.9999999999998</v>
      </c>
      <c r="D3090" s="220">
        <v>7999.9999999999991</v>
      </c>
      <c r="E3090" s="220">
        <v>0</v>
      </c>
      <c r="F3090" s="221"/>
      <c r="G3090" s="218"/>
      <c r="H3090" s="218"/>
    </row>
    <row r="3091" spans="1:8" s="178" customFormat="1" x14ac:dyDescent="0.2">
      <c r="A3091" s="209">
        <v>412900</v>
      </c>
      <c r="B3091" s="223" t="s">
        <v>83</v>
      </c>
      <c r="C3091" s="231">
        <v>106500</v>
      </c>
      <c r="D3091" s="220">
        <v>131500</v>
      </c>
      <c r="E3091" s="220">
        <v>0</v>
      </c>
      <c r="F3091" s="221">
        <f t="shared" ref="F3091:F3102" si="763">D3091/C3091*100</f>
        <v>123.47417840375587</v>
      </c>
      <c r="G3091" s="218"/>
      <c r="H3091" s="218"/>
    </row>
    <row r="3092" spans="1:8" s="234" customFormat="1" ht="46.5" x14ac:dyDescent="0.2">
      <c r="A3092" s="224">
        <v>418000</v>
      </c>
      <c r="B3092" s="222" t="s">
        <v>198</v>
      </c>
      <c r="C3092" s="233">
        <f>C3093</f>
        <v>1000</v>
      </c>
      <c r="D3092" s="233">
        <f t="shared" ref="D3092" si="764">D3093</f>
        <v>1000</v>
      </c>
      <c r="E3092" s="233">
        <f t="shared" ref="E3092" si="765">E3093</f>
        <v>0</v>
      </c>
      <c r="F3092" s="217">
        <f t="shared" si="763"/>
        <v>100</v>
      </c>
      <c r="G3092" s="218"/>
      <c r="H3092" s="218"/>
    </row>
    <row r="3093" spans="1:8" s="178" customFormat="1" x14ac:dyDescent="0.2">
      <c r="A3093" s="209">
        <v>418400</v>
      </c>
      <c r="B3093" s="210" t="s">
        <v>200</v>
      </c>
      <c r="C3093" s="231">
        <v>1000</v>
      </c>
      <c r="D3093" s="220">
        <v>1000</v>
      </c>
      <c r="E3093" s="220">
        <v>0</v>
      </c>
      <c r="F3093" s="221">
        <f t="shared" si="763"/>
        <v>100</v>
      </c>
      <c r="G3093" s="218"/>
      <c r="H3093" s="218"/>
    </row>
    <row r="3094" spans="1:8" s="178" customFormat="1" x14ac:dyDescent="0.2">
      <c r="A3094" s="224">
        <v>510000</v>
      </c>
      <c r="B3094" s="222" t="s">
        <v>245</v>
      </c>
      <c r="C3094" s="233">
        <f>C3095+C3097</f>
        <v>8000</v>
      </c>
      <c r="D3094" s="233">
        <f>D3095+D3097</f>
        <v>12000</v>
      </c>
      <c r="E3094" s="233">
        <f>E3095+E3097</f>
        <v>0</v>
      </c>
      <c r="F3094" s="217">
        <f t="shared" si="763"/>
        <v>150</v>
      </c>
      <c r="G3094" s="218"/>
      <c r="H3094" s="218"/>
    </row>
    <row r="3095" spans="1:8" s="178" customFormat="1" x14ac:dyDescent="0.2">
      <c r="A3095" s="224">
        <v>511000</v>
      </c>
      <c r="B3095" s="222" t="s">
        <v>246</v>
      </c>
      <c r="C3095" s="233">
        <f>SUM(C3096:C3096)</f>
        <v>5000</v>
      </c>
      <c r="D3095" s="233">
        <f>SUM(D3096:D3096)</f>
        <v>9000</v>
      </c>
      <c r="E3095" s="233">
        <f>SUM(E3096:E3096)</f>
        <v>0</v>
      </c>
      <c r="F3095" s="217">
        <f t="shared" si="763"/>
        <v>180</v>
      </c>
      <c r="G3095" s="218"/>
      <c r="H3095" s="218"/>
    </row>
    <row r="3096" spans="1:8" s="178" customFormat="1" x14ac:dyDescent="0.2">
      <c r="A3096" s="209">
        <v>511300</v>
      </c>
      <c r="B3096" s="210" t="s">
        <v>249</v>
      </c>
      <c r="C3096" s="231">
        <v>5000</v>
      </c>
      <c r="D3096" s="220">
        <v>9000</v>
      </c>
      <c r="E3096" s="220">
        <v>0</v>
      </c>
      <c r="F3096" s="221">
        <f t="shared" si="763"/>
        <v>180</v>
      </c>
      <c r="G3096" s="218"/>
      <c r="H3096" s="218"/>
    </row>
    <row r="3097" spans="1:8" s="234" customFormat="1" x14ac:dyDescent="0.2">
      <c r="A3097" s="224">
        <v>516000</v>
      </c>
      <c r="B3097" s="222" t="s">
        <v>257</v>
      </c>
      <c r="C3097" s="233">
        <f>C3098</f>
        <v>3000</v>
      </c>
      <c r="D3097" s="233">
        <f t="shared" ref="D3097" si="766">D3098</f>
        <v>3000</v>
      </c>
      <c r="E3097" s="233">
        <f t="shared" ref="E3097" si="767">E3098</f>
        <v>0</v>
      </c>
      <c r="F3097" s="217">
        <f t="shared" si="763"/>
        <v>100</v>
      </c>
      <c r="G3097" s="218"/>
      <c r="H3097" s="218"/>
    </row>
    <row r="3098" spans="1:8" s="178" customFormat="1" x14ac:dyDescent="0.2">
      <c r="A3098" s="209">
        <v>516100</v>
      </c>
      <c r="B3098" s="210" t="s">
        <v>257</v>
      </c>
      <c r="C3098" s="231">
        <v>3000</v>
      </c>
      <c r="D3098" s="220">
        <v>3000</v>
      </c>
      <c r="E3098" s="220">
        <v>0</v>
      </c>
      <c r="F3098" s="221">
        <f t="shared" si="763"/>
        <v>100</v>
      </c>
      <c r="G3098" s="218"/>
      <c r="H3098" s="218"/>
    </row>
    <row r="3099" spans="1:8" s="234" customFormat="1" x14ac:dyDescent="0.2">
      <c r="A3099" s="224">
        <v>630000</v>
      </c>
      <c r="B3099" s="222" t="s">
        <v>277</v>
      </c>
      <c r="C3099" s="233">
        <f>0+C3100</f>
        <v>32000</v>
      </c>
      <c r="D3099" s="233">
        <f>0+D3100</f>
        <v>41999.999999999993</v>
      </c>
      <c r="E3099" s="233">
        <f>0+E3100</f>
        <v>0</v>
      </c>
      <c r="F3099" s="217">
        <f t="shared" si="763"/>
        <v>131.24999999999997</v>
      </c>
      <c r="G3099" s="218"/>
      <c r="H3099" s="218"/>
    </row>
    <row r="3100" spans="1:8" s="234" customFormat="1" x14ac:dyDescent="0.2">
      <c r="A3100" s="224">
        <v>638000</v>
      </c>
      <c r="B3100" s="222" t="s">
        <v>284</v>
      </c>
      <c r="C3100" s="233">
        <f>+C3101</f>
        <v>32000</v>
      </c>
      <c r="D3100" s="233">
        <f t="shared" ref="D3100" si="768">+D3101</f>
        <v>41999.999999999993</v>
      </c>
      <c r="E3100" s="233">
        <f t="shared" ref="E3100" si="769">+E3101</f>
        <v>0</v>
      </c>
      <c r="F3100" s="217">
        <f t="shared" si="763"/>
        <v>131.24999999999997</v>
      </c>
      <c r="G3100" s="218"/>
      <c r="H3100" s="218"/>
    </row>
    <row r="3101" spans="1:8" s="178" customFormat="1" x14ac:dyDescent="0.2">
      <c r="A3101" s="209">
        <v>638100</v>
      </c>
      <c r="B3101" s="210" t="s">
        <v>285</v>
      </c>
      <c r="C3101" s="231">
        <v>32000</v>
      </c>
      <c r="D3101" s="220">
        <v>41999.999999999993</v>
      </c>
      <c r="E3101" s="220">
        <v>0</v>
      </c>
      <c r="F3101" s="221">
        <f t="shared" si="763"/>
        <v>131.24999999999997</v>
      </c>
      <c r="G3101" s="218"/>
      <c r="H3101" s="218"/>
    </row>
    <row r="3102" spans="1:8" s="178" customFormat="1" x14ac:dyDescent="0.2">
      <c r="A3102" s="237"/>
      <c r="B3102" s="227" t="s">
        <v>294</v>
      </c>
      <c r="C3102" s="238">
        <f>C3072+C3094+0+C3099</f>
        <v>1831000</v>
      </c>
      <c r="D3102" s="238">
        <f>D3072+D3094+0+D3099</f>
        <v>1843500.0000000002</v>
      </c>
      <c r="E3102" s="238">
        <f>E3072+E3094+0+E3099</f>
        <v>0</v>
      </c>
      <c r="F3102" s="229">
        <f t="shared" si="763"/>
        <v>100.68268705625343</v>
      </c>
      <c r="G3102" s="218"/>
      <c r="H3102" s="218"/>
    </row>
    <row r="3103" spans="1:8" s="178" customFormat="1" x14ac:dyDescent="0.2">
      <c r="A3103" s="190"/>
      <c r="B3103" s="202"/>
      <c r="C3103" s="212"/>
      <c r="D3103" s="212"/>
      <c r="E3103" s="212"/>
      <c r="F3103" s="213"/>
      <c r="G3103" s="218"/>
      <c r="H3103" s="218"/>
    </row>
    <row r="3104" spans="1:8" s="178" customFormat="1" x14ac:dyDescent="0.2">
      <c r="A3104" s="205"/>
      <c r="B3104" s="202"/>
      <c r="C3104" s="231"/>
      <c r="D3104" s="231"/>
      <c r="E3104" s="231"/>
      <c r="F3104" s="232"/>
      <c r="G3104" s="218"/>
      <c r="H3104" s="218"/>
    </row>
    <row r="3105" spans="1:8" s="178" customFormat="1" x14ac:dyDescent="0.2">
      <c r="A3105" s="209" t="s">
        <v>468</v>
      </c>
      <c r="B3105" s="222"/>
      <c r="C3105" s="231"/>
      <c r="D3105" s="231"/>
      <c r="E3105" s="231"/>
      <c r="F3105" s="232"/>
      <c r="G3105" s="218"/>
      <c r="H3105" s="218"/>
    </row>
    <row r="3106" spans="1:8" s="178" customFormat="1" x14ac:dyDescent="0.2">
      <c r="A3106" s="209" t="s">
        <v>377</v>
      </c>
      <c r="B3106" s="222"/>
      <c r="C3106" s="231"/>
      <c r="D3106" s="231"/>
      <c r="E3106" s="231"/>
      <c r="F3106" s="232"/>
      <c r="G3106" s="218"/>
      <c r="H3106" s="218"/>
    </row>
    <row r="3107" spans="1:8" s="178" customFormat="1" x14ac:dyDescent="0.2">
      <c r="A3107" s="209" t="s">
        <v>469</v>
      </c>
      <c r="B3107" s="222"/>
      <c r="C3107" s="231"/>
      <c r="D3107" s="231"/>
      <c r="E3107" s="231"/>
      <c r="F3107" s="232"/>
      <c r="G3107" s="218"/>
      <c r="H3107" s="218"/>
    </row>
    <row r="3108" spans="1:8" s="178" customFormat="1" x14ac:dyDescent="0.2">
      <c r="A3108" s="209" t="s">
        <v>293</v>
      </c>
      <c r="B3108" s="222"/>
      <c r="C3108" s="231"/>
      <c r="D3108" s="231"/>
      <c r="E3108" s="231"/>
      <c r="F3108" s="232"/>
      <c r="G3108" s="218"/>
      <c r="H3108" s="218"/>
    </row>
    <row r="3109" spans="1:8" s="178" customFormat="1" x14ac:dyDescent="0.2">
      <c r="A3109" s="209"/>
      <c r="B3109" s="211"/>
      <c r="C3109" s="212"/>
      <c r="D3109" s="212"/>
      <c r="E3109" s="212"/>
      <c r="F3109" s="213"/>
      <c r="G3109" s="218"/>
      <c r="H3109" s="218"/>
    </row>
    <row r="3110" spans="1:8" s="178" customFormat="1" x14ac:dyDescent="0.2">
      <c r="A3110" s="224">
        <v>410000</v>
      </c>
      <c r="B3110" s="215" t="s">
        <v>44</v>
      </c>
      <c r="C3110" s="233">
        <f>C3111+C3116</f>
        <v>772700</v>
      </c>
      <c r="D3110" s="233">
        <f t="shared" ref="D3110" si="770">D3111+D3116</f>
        <v>792600.00000000035</v>
      </c>
      <c r="E3110" s="233">
        <f>E3111+E3116</f>
        <v>0</v>
      </c>
      <c r="F3110" s="217">
        <f t="shared" ref="F3110:F3128" si="771">D3110/C3110*100</f>
        <v>102.57538501358876</v>
      </c>
      <c r="G3110" s="218"/>
      <c r="H3110" s="218"/>
    </row>
    <row r="3111" spans="1:8" s="178" customFormat="1" x14ac:dyDescent="0.2">
      <c r="A3111" s="224">
        <v>411000</v>
      </c>
      <c r="B3111" s="215" t="s">
        <v>45</v>
      </c>
      <c r="C3111" s="233">
        <f>SUM(C3112:C3115)</f>
        <v>655200</v>
      </c>
      <c r="D3111" s="233">
        <f t="shared" ref="D3111" si="772">SUM(D3112:D3115)</f>
        <v>668900.00000000035</v>
      </c>
      <c r="E3111" s="233">
        <f t="shared" ref="E3111" si="773">SUM(E3112:E3115)</f>
        <v>0</v>
      </c>
      <c r="F3111" s="217">
        <f t="shared" si="771"/>
        <v>102.09096459096465</v>
      </c>
      <c r="G3111" s="218"/>
      <c r="H3111" s="218"/>
    </row>
    <row r="3112" spans="1:8" s="178" customFormat="1" x14ac:dyDescent="0.2">
      <c r="A3112" s="209">
        <v>411100</v>
      </c>
      <c r="B3112" s="210" t="s">
        <v>46</v>
      </c>
      <c r="C3112" s="231">
        <f>617000+2000</f>
        <v>619000</v>
      </c>
      <c r="D3112" s="220">
        <v>626000.00000000035</v>
      </c>
      <c r="E3112" s="220">
        <v>0</v>
      </c>
      <c r="F3112" s="221">
        <f t="shared" si="771"/>
        <v>101.13085621970927</v>
      </c>
      <c r="G3112" s="218"/>
      <c r="H3112" s="218"/>
    </row>
    <row r="3113" spans="1:8" s="178" customFormat="1" ht="46.5" x14ac:dyDescent="0.2">
      <c r="A3113" s="209">
        <v>411200</v>
      </c>
      <c r="B3113" s="210" t="s">
        <v>47</v>
      </c>
      <c r="C3113" s="231">
        <v>30000</v>
      </c>
      <c r="D3113" s="220">
        <v>30300</v>
      </c>
      <c r="E3113" s="220">
        <v>0</v>
      </c>
      <c r="F3113" s="221">
        <f t="shared" si="771"/>
        <v>101</v>
      </c>
      <c r="G3113" s="218"/>
      <c r="H3113" s="218"/>
    </row>
    <row r="3114" spans="1:8" s="178" customFormat="1" ht="46.5" x14ac:dyDescent="0.2">
      <c r="A3114" s="209">
        <v>411300</v>
      </c>
      <c r="B3114" s="210" t="s">
        <v>48</v>
      </c>
      <c r="C3114" s="231">
        <v>3000</v>
      </c>
      <c r="D3114" s="220">
        <v>9000</v>
      </c>
      <c r="E3114" s="220">
        <v>0</v>
      </c>
      <c r="F3114" s="221">
        <f t="shared" si="771"/>
        <v>300</v>
      </c>
      <c r="G3114" s="218"/>
      <c r="H3114" s="218"/>
    </row>
    <row r="3115" spans="1:8" s="178" customFormat="1" x14ac:dyDescent="0.2">
      <c r="A3115" s="209">
        <v>411400</v>
      </c>
      <c r="B3115" s="210" t="s">
        <v>49</v>
      </c>
      <c r="C3115" s="231">
        <v>3200</v>
      </c>
      <c r="D3115" s="220">
        <v>3599.9999999999995</v>
      </c>
      <c r="E3115" s="220">
        <v>0</v>
      </c>
      <c r="F3115" s="221">
        <f t="shared" si="771"/>
        <v>112.49999999999997</v>
      </c>
      <c r="G3115" s="218"/>
      <c r="H3115" s="218"/>
    </row>
    <row r="3116" spans="1:8" s="178" customFormat="1" x14ac:dyDescent="0.2">
      <c r="A3116" s="224">
        <v>412000</v>
      </c>
      <c r="B3116" s="222" t="s">
        <v>50</v>
      </c>
      <c r="C3116" s="233">
        <f>SUM(C3117:C3128)</f>
        <v>117500</v>
      </c>
      <c r="D3116" s="233">
        <f>SUM(D3117:D3128)</f>
        <v>123700</v>
      </c>
      <c r="E3116" s="233">
        <f>SUM(E3117:E3128)</f>
        <v>0</v>
      </c>
      <c r="F3116" s="217">
        <f t="shared" si="771"/>
        <v>105.27659574468085</v>
      </c>
      <c r="G3116" s="218"/>
      <c r="H3116" s="218"/>
    </row>
    <row r="3117" spans="1:8" s="178" customFormat="1" x14ac:dyDescent="0.2">
      <c r="A3117" s="239">
        <v>412100</v>
      </c>
      <c r="B3117" s="210" t="s">
        <v>51</v>
      </c>
      <c r="C3117" s="231">
        <v>58000</v>
      </c>
      <c r="D3117" s="220">
        <v>58000</v>
      </c>
      <c r="E3117" s="220">
        <v>0</v>
      </c>
      <c r="F3117" s="221">
        <f t="shared" si="771"/>
        <v>100</v>
      </c>
      <c r="G3117" s="218"/>
      <c r="H3117" s="218"/>
    </row>
    <row r="3118" spans="1:8" s="178" customFormat="1" ht="46.5" x14ac:dyDescent="0.2">
      <c r="A3118" s="209">
        <v>412200</v>
      </c>
      <c r="B3118" s="210" t="s">
        <v>52</v>
      </c>
      <c r="C3118" s="231">
        <v>28000</v>
      </c>
      <c r="D3118" s="220">
        <v>27300</v>
      </c>
      <c r="E3118" s="220">
        <v>0</v>
      </c>
      <c r="F3118" s="221">
        <f t="shared" si="771"/>
        <v>97.5</v>
      </c>
      <c r="G3118" s="218"/>
      <c r="H3118" s="218"/>
    </row>
    <row r="3119" spans="1:8" s="178" customFormat="1" x14ac:dyDescent="0.2">
      <c r="A3119" s="209">
        <v>412300</v>
      </c>
      <c r="B3119" s="210" t="s">
        <v>53</v>
      </c>
      <c r="C3119" s="231">
        <v>3000</v>
      </c>
      <c r="D3119" s="220">
        <v>3900.0000000000023</v>
      </c>
      <c r="E3119" s="220">
        <v>0</v>
      </c>
      <c r="F3119" s="221">
        <f t="shared" si="771"/>
        <v>130.00000000000006</v>
      </c>
      <c r="G3119" s="218"/>
      <c r="H3119" s="218"/>
    </row>
    <row r="3120" spans="1:8" s="178" customFormat="1" x14ac:dyDescent="0.2">
      <c r="A3120" s="209">
        <v>412500</v>
      </c>
      <c r="B3120" s="210" t="s">
        <v>57</v>
      </c>
      <c r="C3120" s="231">
        <v>4500</v>
      </c>
      <c r="D3120" s="220">
        <v>5699.9999999999982</v>
      </c>
      <c r="E3120" s="220">
        <v>0</v>
      </c>
      <c r="F3120" s="221">
        <f t="shared" si="771"/>
        <v>126.66666666666661</v>
      </c>
      <c r="G3120" s="218"/>
      <c r="H3120" s="218"/>
    </row>
    <row r="3121" spans="1:8" s="178" customFormat="1" x14ac:dyDescent="0.2">
      <c r="A3121" s="209">
        <v>412600</v>
      </c>
      <c r="B3121" s="210" t="s">
        <v>58</v>
      </c>
      <c r="C3121" s="231">
        <v>7500</v>
      </c>
      <c r="D3121" s="220">
        <v>9900.0000000000055</v>
      </c>
      <c r="E3121" s="220">
        <v>0</v>
      </c>
      <c r="F3121" s="221">
        <f t="shared" si="771"/>
        <v>132.00000000000009</v>
      </c>
      <c r="G3121" s="218"/>
      <c r="H3121" s="218"/>
    </row>
    <row r="3122" spans="1:8" s="178" customFormat="1" x14ac:dyDescent="0.2">
      <c r="A3122" s="209">
        <v>412700</v>
      </c>
      <c r="B3122" s="210" t="s">
        <v>60</v>
      </c>
      <c r="C3122" s="231">
        <v>12000</v>
      </c>
      <c r="D3122" s="220">
        <v>14299.999999999998</v>
      </c>
      <c r="E3122" s="220">
        <v>0</v>
      </c>
      <c r="F3122" s="221">
        <f t="shared" si="771"/>
        <v>119.16666666666664</v>
      </c>
      <c r="G3122" s="218"/>
      <c r="H3122" s="218"/>
    </row>
    <row r="3123" spans="1:8" s="178" customFormat="1" x14ac:dyDescent="0.2">
      <c r="A3123" s="209">
        <v>412900</v>
      </c>
      <c r="B3123" s="223" t="s">
        <v>74</v>
      </c>
      <c r="C3123" s="231">
        <v>400</v>
      </c>
      <c r="D3123" s="220">
        <v>400</v>
      </c>
      <c r="E3123" s="220">
        <v>0</v>
      </c>
      <c r="F3123" s="221">
        <f t="shared" si="771"/>
        <v>100</v>
      </c>
      <c r="G3123" s="218"/>
      <c r="H3123" s="218"/>
    </row>
    <row r="3124" spans="1:8" s="178" customFormat="1" x14ac:dyDescent="0.2">
      <c r="A3124" s="209">
        <v>412900</v>
      </c>
      <c r="B3124" s="223" t="s">
        <v>75</v>
      </c>
      <c r="C3124" s="231">
        <v>500</v>
      </c>
      <c r="D3124" s="220">
        <v>200</v>
      </c>
      <c r="E3124" s="220">
        <v>0</v>
      </c>
      <c r="F3124" s="221">
        <f t="shared" si="771"/>
        <v>40</v>
      </c>
      <c r="G3124" s="218"/>
      <c r="H3124" s="218"/>
    </row>
    <row r="3125" spans="1:8" s="178" customFormat="1" x14ac:dyDescent="0.2">
      <c r="A3125" s="209">
        <v>412900</v>
      </c>
      <c r="B3125" s="223" t="s">
        <v>76</v>
      </c>
      <c r="C3125" s="231">
        <v>400</v>
      </c>
      <c r="D3125" s="220">
        <v>500</v>
      </c>
      <c r="E3125" s="220">
        <v>0</v>
      </c>
      <c r="F3125" s="221">
        <f t="shared" si="771"/>
        <v>125</v>
      </c>
      <c r="G3125" s="218"/>
      <c r="H3125" s="218"/>
    </row>
    <row r="3126" spans="1:8" s="178" customFormat="1" ht="46.5" x14ac:dyDescent="0.2">
      <c r="A3126" s="209">
        <v>412900</v>
      </c>
      <c r="B3126" s="223" t="s">
        <v>77</v>
      </c>
      <c r="C3126" s="231">
        <v>800</v>
      </c>
      <c r="D3126" s="220">
        <v>1100</v>
      </c>
      <c r="E3126" s="220">
        <v>0</v>
      </c>
      <c r="F3126" s="221">
        <f t="shared" si="771"/>
        <v>137.5</v>
      </c>
      <c r="G3126" s="218"/>
      <c r="H3126" s="218"/>
    </row>
    <row r="3127" spans="1:8" s="178" customFormat="1" x14ac:dyDescent="0.2">
      <c r="A3127" s="209">
        <v>412900</v>
      </c>
      <c r="B3127" s="223" t="s">
        <v>78</v>
      </c>
      <c r="C3127" s="231">
        <v>1400</v>
      </c>
      <c r="D3127" s="220">
        <v>1400.0000000000002</v>
      </c>
      <c r="E3127" s="220">
        <v>0</v>
      </c>
      <c r="F3127" s="221">
        <f t="shared" si="771"/>
        <v>100.00000000000003</v>
      </c>
      <c r="G3127" s="218"/>
      <c r="H3127" s="218"/>
    </row>
    <row r="3128" spans="1:8" s="178" customFormat="1" x14ac:dyDescent="0.2">
      <c r="A3128" s="209">
        <v>412900</v>
      </c>
      <c r="B3128" s="210" t="s">
        <v>80</v>
      </c>
      <c r="C3128" s="231">
        <v>1000</v>
      </c>
      <c r="D3128" s="220">
        <v>1000</v>
      </c>
      <c r="E3128" s="220">
        <v>0</v>
      </c>
      <c r="F3128" s="221">
        <f t="shared" si="771"/>
        <v>100</v>
      </c>
      <c r="G3128" s="218"/>
      <c r="H3128" s="218"/>
    </row>
    <row r="3129" spans="1:8" s="234" customFormat="1" x14ac:dyDescent="0.2">
      <c r="A3129" s="224">
        <v>480000</v>
      </c>
      <c r="B3129" s="222" t="s">
        <v>202</v>
      </c>
      <c r="C3129" s="233">
        <f>C3130</f>
        <v>0</v>
      </c>
      <c r="D3129" s="233">
        <v>0</v>
      </c>
      <c r="E3129" s="233">
        <f t="shared" ref="E3129:E3130" si="774">E3130</f>
        <v>13000</v>
      </c>
      <c r="F3129" s="217">
        <v>0</v>
      </c>
      <c r="G3129" s="218"/>
      <c r="H3129" s="218"/>
    </row>
    <row r="3130" spans="1:8" s="234" customFormat="1" x14ac:dyDescent="0.2">
      <c r="A3130" s="224">
        <v>488000</v>
      </c>
      <c r="B3130" s="222" t="s">
        <v>31</v>
      </c>
      <c r="C3130" s="233">
        <f>C3131</f>
        <v>0</v>
      </c>
      <c r="D3130" s="233">
        <v>0</v>
      </c>
      <c r="E3130" s="233">
        <f t="shared" si="774"/>
        <v>13000</v>
      </c>
      <c r="F3130" s="217">
        <v>0</v>
      </c>
      <c r="G3130" s="218"/>
      <c r="H3130" s="218"/>
    </row>
    <row r="3131" spans="1:8" s="178" customFormat="1" x14ac:dyDescent="0.2">
      <c r="A3131" s="239">
        <v>488100</v>
      </c>
      <c r="B3131" s="248" t="s">
        <v>31</v>
      </c>
      <c r="C3131" s="231">
        <v>0</v>
      </c>
      <c r="D3131" s="220">
        <v>0</v>
      </c>
      <c r="E3131" s="231">
        <v>13000</v>
      </c>
      <c r="F3131" s="217">
        <v>0</v>
      </c>
      <c r="G3131" s="218"/>
      <c r="H3131" s="218"/>
    </row>
    <row r="3132" spans="1:8" s="178" customFormat="1" x14ac:dyDescent="0.2">
      <c r="A3132" s="224">
        <v>510000</v>
      </c>
      <c r="B3132" s="222" t="s">
        <v>245</v>
      </c>
      <c r="C3132" s="233">
        <f>0+C3133+C3135</f>
        <v>1300</v>
      </c>
      <c r="D3132" s="233">
        <f>0+D3133+D3135</f>
        <v>1300</v>
      </c>
      <c r="E3132" s="233">
        <f>0+E3133+E3135</f>
        <v>25000</v>
      </c>
      <c r="F3132" s="217">
        <f>D3132/C3132*100</f>
        <v>100</v>
      </c>
      <c r="G3132" s="218"/>
      <c r="H3132" s="218"/>
    </row>
    <row r="3133" spans="1:8" s="234" customFormat="1" x14ac:dyDescent="0.2">
      <c r="A3133" s="224">
        <v>516000</v>
      </c>
      <c r="B3133" s="222" t="s">
        <v>257</v>
      </c>
      <c r="C3133" s="233">
        <f>C3134</f>
        <v>1300</v>
      </c>
      <c r="D3133" s="233">
        <f t="shared" ref="D3133" si="775">D3134</f>
        <v>1300</v>
      </c>
      <c r="E3133" s="233">
        <f t="shared" ref="E3133" si="776">E3134</f>
        <v>0</v>
      </c>
      <c r="F3133" s="217">
        <f>D3133/C3133*100</f>
        <v>100</v>
      </c>
      <c r="G3133" s="218"/>
      <c r="H3133" s="218"/>
    </row>
    <row r="3134" spans="1:8" s="178" customFormat="1" x14ac:dyDescent="0.2">
      <c r="A3134" s="209">
        <v>516100</v>
      </c>
      <c r="B3134" s="210" t="s">
        <v>257</v>
      </c>
      <c r="C3134" s="231">
        <v>1300</v>
      </c>
      <c r="D3134" s="220">
        <v>1300</v>
      </c>
      <c r="E3134" s="220">
        <v>0</v>
      </c>
      <c r="F3134" s="221">
        <f>D3134/C3134*100</f>
        <v>100</v>
      </c>
      <c r="G3134" s="218"/>
      <c r="H3134" s="218"/>
    </row>
    <row r="3135" spans="1:8" s="234" customFormat="1" x14ac:dyDescent="0.2">
      <c r="A3135" s="224">
        <v>518000</v>
      </c>
      <c r="B3135" s="260" t="s">
        <v>258</v>
      </c>
      <c r="C3135" s="233">
        <f>C3136</f>
        <v>0</v>
      </c>
      <c r="D3135" s="233">
        <v>0</v>
      </c>
      <c r="E3135" s="233">
        <f>E3136</f>
        <v>25000</v>
      </c>
      <c r="F3135" s="217">
        <v>0</v>
      </c>
      <c r="G3135" s="218"/>
      <c r="H3135" s="218"/>
    </row>
    <row r="3136" spans="1:8" s="178" customFormat="1" x14ac:dyDescent="0.2">
      <c r="A3136" s="209">
        <v>518100</v>
      </c>
      <c r="B3136" s="210" t="s">
        <v>258</v>
      </c>
      <c r="C3136" s="231">
        <v>0</v>
      </c>
      <c r="D3136" s="220">
        <v>0</v>
      </c>
      <c r="E3136" s="231">
        <v>25000</v>
      </c>
      <c r="F3136" s="217">
        <v>0</v>
      </c>
      <c r="G3136" s="218"/>
      <c r="H3136" s="218"/>
    </row>
    <row r="3137" spans="1:8" s="247" customFormat="1" x14ac:dyDescent="0.2">
      <c r="A3137" s="224">
        <v>630000</v>
      </c>
      <c r="B3137" s="222" t="s">
        <v>277</v>
      </c>
      <c r="C3137" s="233">
        <f>C3138+C3140</f>
        <v>0</v>
      </c>
      <c r="D3137" s="233">
        <f>D3138+D3140</f>
        <v>29000</v>
      </c>
      <c r="E3137" s="233">
        <f>E3138+E3140</f>
        <v>10000</v>
      </c>
      <c r="F3137" s="217">
        <v>0</v>
      </c>
      <c r="G3137" s="218"/>
      <c r="H3137" s="218"/>
    </row>
    <row r="3138" spans="1:8" s="234" customFormat="1" x14ac:dyDescent="0.2">
      <c r="A3138" s="224">
        <v>631000</v>
      </c>
      <c r="B3138" s="222" t="s">
        <v>278</v>
      </c>
      <c r="C3138" s="233">
        <f>0+C3139</f>
        <v>0</v>
      </c>
      <c r="D3138" s="233">
        <f t="shared" ref="D3138" si="777">D3139</f>
        <v>0</v>
      </c>
      <c r="E3138" s="233">
        <f>E3139</f>
        <v>10000</v>
      </c>
      <c r="F3138" s="217">
        <v>0</v>
      </c>
      <c r="G3138" s="218"/>
      <c r="H3138" s="218"/>
    </row>
    <row r="3139" spans="1:8" s="178" customFormat="1" x14ac:dyDescent="0.2">
      <c r="A3139" s="239">
        <v>631200</v>
      </c>
      <c r="B3139" s="210" t="s">
        <v>280</v>
      </c>
      <c r="C3139" s="231">
        <v>0</v>
      </c>
      <c r="D3139" s="220">
        <v>0</v>
      </c>
      <c r="E3139" s="231">
        <v>10000</v>
      </c>
      <c r="F3139" s="217">
        <v>0</v>
      </c>
      <c r="G3139" s="218"/>
      <c r="H3139" s="218"/>
    </row>
    <row r="3140" spans="1:8" s="234" customFormat="1" x14ac:dyDescent="0.2">
      <c r="A3140" s="224">
        <v>638000</v>
      </c>
      <c r="B3140" s="222" t="s">
        <v>284</v>
      </c>
      <c r="C3140" s="233">
        <f>C3141</f>
        <v>0</v>
      </c>
      <c r="D3140" s="233">
        <f t="shared" ref="D3140" si="778">D3141</f>
        <v>29000</v>
      </c>
      <c r="E3140" s="233">
        <f>E3141</f>
        <v>0</v>
      </c>
      <c r="F3140" s="217">
        <v>0</v>
      </c>
      <c r="G3140" s="218"/>
      <c r="H3140" s="218"/>
    </row>
    <row r="3141" spans="1:8" s="178" customFormat="1" x14ac:dyDescent="0.2">
      <c r="A3141" s="209">
        <v>638100</v>
      </c>
      <c r="B3141" s="210" t="s">
        <v>285</v>
      </c>
      <c r="C3141" s="231">
        <v>0</v>
      </c>
      <c r="D3141" s="220">
        <v>29000</v>
      </c>
      <c r="E3141" s="220">
        <v>0</v>
      </c>
      <c r="F3141" s="217">
        <v>0</v>
      </c>
      <c r="G3141" s="218"/>
      <c r="H3141" s="218"/>
    </row>
    <row r="3142" spans="1:8" s="178" customFormat="1" x14ac:dyDescent="0.2">
      <c r="A3142" s="241"/>
      <c r="B3142" s="227" t="s">
        <v>294</v>
      </c>
      <c r="C3142" s="238">
        <f>C3110+C3132+C3137+C3129</f>
        <v>774000</v>
      </c>
      <c r="D3142" s="238">
        <f>D3110+D3132+D3137+D3129</f>
        <v>822900.00000000035</v>
      </c>
      <c r="E3142" s="238">
        <f>E3110+E3132+E3137+E3129</f>
        <v>48000</v>
      </c>
      <c r="F3142" s="229">
        <f>D3142/C3142*100</f>
        <v>106.31782945736438</v>
      </c>
      <c r="G3142" s="218"/>
      <c r="H3142" s="218"/>
    </row>
    <row r="3143" spans="1:8" s="178" customFormat="1" x14ac:dyDescent="0.2">
      <c r="A3143" s="240"/>
      <c r="B3143" s="222"/>
      <c r="C3143" s="231"/>
      <c r="D3143" s="231"/>
      <c r="E3143" s="231"/>
      <c r="F3143" s="232"/>
      <c r="G3143" s="218"/>
      <c r="H3143" s="218"/>
    </row>
    <row r="3144" spans="1:8" s="178" customFormat="1" x14ac:dyDescent="0.2">
      <c r="A3144" s="205"/>
      <c r="B3144" s="202"/>
      <c r="C3144" s="231"/>
      <c r="D3144" s="231"/>
      <c r="E3144" s="231"/>
      <c r="F3144" s="232"/>
      <c r="G3144" s="218"/>
      <c r="H3144" s="218"/>
    </row>
    <row r="3145" spans="1:8" s="178" customFormat="1" x14ac:dyDescent="0.2">
      <c r="A3145" s="209" t="s">
        <v>470</v>
      </c>
      <c r="B3145" s="222"/>
      <c r="C3145" s="231"/>
      <c r="D3145" s="231"/>
      <c r="E3145" s="231"/>
      <c r="F3145" s="232"/>
      <c r="G3145" s="218"/>
      <c r="H3145" s="218"/>
    </row>
    <row r="3146" spans="1:8" s="178" customFormat="1" x14ac:dyDescent="0.2">
      <c r="A3146" s="209" t="s">
        <v>377</v>
      </c>
      <c r="B3146" s="222"/>
      <c r="C3146" s="231"/>
      <c r="D3146" s="231"/>
      <c r="E3146" s="231"/>
      <c r="F3146" s="232"/>
      <c r="G3146" s="218"/>
      <c r="H3146" s="218"/>
    </row>
    <row r="3147" spans="1:8" s="178" customFormat="1" x14ac:dyDescent="0.2">
      <c r="A3147" s="209" t="s">
        <v>471</v>
      </c>
      <c r="B3147" s="222"/>
      <c r="C3147" s="231"/>
      <c r="D3147" s="231"/>
      <c r="E3147" s="231"/>
      <c r="F3147" s="232"/>
      <c r="G3147" s="218"/>
      <c r="H3147" s="218"/>
    </row>
    <row r="3148" spans="1:8" s="178" customFormat="1" x14ac:dyDescent="0.2">
      <c r="A3148" s="209" t="s">
        <v>293</v>
      </c>
      <c r="B3148" s="222"/>
      <c r="C3148" s="231"/>
      <c r="D3148" s="231"/>
      <c r="E3148" s="231"/>
      <c r="F3148" s="232"/>
      <c r="G3148" s="218"/>
      <c r="H3148" s="218"/>
    </row>
    <row r="3149" spans="1:8" s="178" customFormat="1" x14ac:dyDescent="0.2">
      <c r="A3149" s="209"/>
      <c r="B3149" s="211"/>
      <c r="C3149" s="212"/>
      <c r="D3149" s="212"/>
      <c r="E3149" s="212"/>
      <c r="F3149" s="213"/>
      <c r="G3149" s="218"/>
      <c r="H3149" s="218"/>
    </row>
    <row r="3150" spans="1:8" s="178" customFormat="1" x14ac:dyDescent="0.2">
      <c r="A3150" s="224">
        <v>410000</v>
      </c>
      <c r="B3150" s="215" t="s">
        <v>44</v>
      </c>
      <c r="C3150" s="233">
        <f>C3151+C3156</f>
        <v>1436200</v>
      </c>
      <c r="D3150" s="233">
        <f t="shared" ref="D3150" si="779">D3151+D3156</f>
        <v>1400500</v>
      </c>
      <c r="E3150" s="233">
        <f>E3151+E3156</f>
        <v>0</v>
      </c>
      <c r="F3150" s="217">
        <f>D3150/C3150*100</f>
        <v>97.514273778025341</v>
      </c>
      <c r="G3150" s="218"/>
      <c r="H3150" s="218"/>
    </row>
    <row r="3151" spans="1:8" s="178" customFormat="1" x14ac:dyDescent="0.2">
      <c r="A3151" s="224">
        <v>411000</v>
      </c>
      <c r="B3151" s="215" t="s">
        <v>45</v>
      </c>
      <c r="C3151" s="233">
        <f>SUM(C3152:C3155)</f>
        <v>1354500</v>
      </c>
      <c r="D3151" s="233">
        <f t="shared" ref="D3151" si="780">SUM(D3152:D3155)</f>
        <v>1319300</v>
      </c>
      <c r="E3151" s="233">
        <f>SUM(E3152:E3155)</f>
        <v>0</v>
      </c>
      <c r="F3151" s="217">
        <f>D3151/C3151*100</f>
        <v>97.401255075673674</v>
      </c>
      <c r="G3151" s="218"/>
      <c r="H3151" s="218"/>
    </row>
    <row r="3152" spans="1:8" s="178" customFormat="1" x14ac:dyDescent="0.2">
      <c r="A3152" s="209">
        <v>411100</v>
      </c>
      <c r="B3152" s="210" t="s">
        <v>46</v>
      </c>
      <c r="C3152" s="231">
        <f>1205000+83200+3700</f>
        <v>1291900</v>
      </c>
      <c r="D3152" s="220">
        <v>1230000</v>
      </c>
      <c r="E3152" s="220">
        <v>0</v>
      </c>
      <c r="F3152" s="221">
        <f>D3152/C3152*100</f>
        <v>95.208607477358925</v>
      </c>
      <c r="G3152" s="218"/>
      <c r="H3152" s="218"/>
    </row>
    <row r="3153" spans="1:8" s="178" customFormat="1" ht="46.5" x14ac:dyDescent="0.2">
      <c r="A3153" s="209">
        <v>411200</v>
      </c>
      <c r="B3153" s="210" t="s">
        <v>47</v>
      </c>
      <c r="C3153" s="231">
        <v>48000</v>
      </c>
      <c r="D3153" s="220">
        <v>53000</v>
      </c>
      <c r="E3153" s="220">
        <v>0</v>
      </c>
      <c r="F3153" s="221">
        <f>D3153/C3153*100</f>
        <v>110.41666666666667</v>
      </c>
      <c r="G3153" s="218"/>
      <c r="H3153" s="218"/>
    </row>
    <row r="3154" spans="1:8" s="178" customFormat="1" ht="46.5" x14ac:dyDescent="0.2">
      <c r="A3154" s="209">
        <v>411300</v>
      </c>
      <c r="B3154" s="210" t="s">
        <v>48</v>
      </c>
      <c r="C3154" s="231">
        <v>6600</v>
      </c>
      <c r="D3154" s="220">
        <v>22300</v>
      </c>
      <c r="E3154" s="220">
        <v>0</v>
      </c>
      <c r="F3154" s="221"/>
      <c r="G3154" s="218"/>
      <c r="H3154" s="218"/>
    </row>
    <row r="3155" spans="1:8" s="178" customFormat="1" x14ac:dyDescent="0.2">
      <c r="A3155" s="209">
        <v>411400</v>
      </c>
      <c r="B3155" s="210" t="s">
        <v>49</v>
      </c>
      <c r="C3155" s="231">
        <v>8000</v>
      </c>
      <c r="D3155" s="220">
        <v>13999.999999999995</v>
      </c>
      <c r="E3155" s="220">
        <v>0</v>
      </c>
      <c r="F3155" s="221">
        <f t="shared" ref="F3155:F3163" si="781">D3155/C3155*100</f>
        <v>174.99999999999994</v>
      </c>
      <c r="G3155" s="218"/>
      <c r="H3155" s="218"/>
    </row>
    <row r="3156" spans="1:8" s="178" customFormat="1" x14ac:dyDescent="0.2">
      <c r="A3156" s="224">
        <v>412000</v>
      </c>
      <c r="B3156" s="222" t="s">
        <v>50</v>
      </c>
      <c r="C3156" s="233">
        <f>SUM(C3157:C3166)</f>
        <v>81700</v>
      </c>
      <c r="D3156" s="233">
        <f>SUM(D3157:D3166)</f>
        <v>81200</v>
      </c>
      <c r="E3156" s="233">
        <f>SUM(E3157:E3166)</f>
        <v>0</v>
      </c>
      <c r="F3156" s="217">
        <f t="shared" si="781"/>
        <v>99.388004895960833</v>
      </c>
      <c r="G3156" s="218"/>
      <c r="H3156" s="218"/>
    </row>
    <row r="3157" spans="1:8" s="178" customFormat="1" ht="46.5" x14ac:dyDescent="0.2">
      <c r="A3157" s="209">
        <v>412200</v>
      </c>
      <c r="B3157" s="210" t="s">
        <v>52</v>
      </c>
      <c r="C3157" s="231">
        <v>38000</v>
      </c>
      <c r="D3157" s="220">
        <v>36000</v>
      </c>
      <c r="E3157" s="220">
        <v>0</v>
      </c>
      <c r="F3157" s="221">
        <f t="shared" si="781"/>
        <v>94.73684210526315</v>
      </c>
      <c r="G3157" s="218"/>
      <c r="H3157" s="218"/>
    </row>
    <row r="3158" spans="1:8" s="178" customFormat="1" x14ac:dyDescent="0.2">
      <c r="A3158" s="209">
        <v>412300</v>
      </c>
      <c r="B3158" s="210" t="s">
        <v>53</v>
      </c>
      <c r="C3158" s="231">
        <v>13000</v>
      </c>
      <c r="D3158" s="220">
        <v>13000</v>
      </c>
      <c r="E3158" s="220">
        <v>0</v>
      </c>
      <c r="F3158" s="221">
        <f t="shared" si="781"/>
        <v>100</v>
      </c>
      <c r="G3158" s="218"/>
      <c r="H3158" s="218"/>
    </row>
    <row r="3159" spans="1:8" s="178" customFormat="1" x14ac:dyDescent="0.2">
      <c r="A3159" s="209">
        <v>412500</v>
      </c>
      <c r="B3159" s="210" t="s">
        <v>57</v>
      </c>
      <c r="C3159" s="231">
        <v>8000</v>
      </c>
      <c r="D3159" s="220">
        <v>8000.0000000000009</v>
      </c>
      <c r="E3159" s="220">
        <v>0</v>
      </c>
      <c r="F3159" s="221">
        <f t="shared" si="781"/>
        <v>100.00000000000003</v>
      </c>
      <c r="G3159" s="218"/>
      <c r="H3159" s="218"/>
    </row>
    <row r="3160" spans="1:8" s="178" customFormat="1" x14ac:dyDescent="0.2">
      <c r="A3160" s="209">
        <v>412600</v>
      </c>
      <c r="B3160" s="210" t="s">
        <v>58</v>
      </c>
      <c r="C3160" s="231">
        <v>5000</v>
      </c>
      <c r="D3160" s="220">
        <v>5000</v>
      </c>
      <c r="E3160" s="220">
        <v>0</v>
      </c>
      <c r="F3160" s="221">
        <f t="shared" si="781"/>
        <v>100</v>
      </c>
      <c r="G3160" s="218"/>
      <c r="H3160" s="218"/>
    </row>
    <row r="3161" spans="1:8" s="178" customFormat="1" x14ac:dyDescent="0.2">
      <c r="A3161" s="209">
        <v>412700</v>
      </c>
      <c r="B3161" s="210" t="s">
        <v>60</v>
      </c>
      <c r="C3161" s="231">
        <v>6500</v>
      </c>
      <c r="D3161" s="220">
        <v>6500</v>
      </c>
      <c r="E3161" s="220">
        <v>0</v>
      </c>
      <c r="F3161" s="221">
        <f t="shared" si="781"/>
        <v>100</v>
      </c>
      <c r="G3161" s="218"/>
      <c r="H3161" s="218"/>
    </row>
    <row r="3162" spans="1:8" s="178" customFormat="1" x14ac:dyDescent="0.2">
      <c r="A3162" s="209">
        <v>412900</v>
      </c>
      <c r="B3162" s="223" t="s">
        <v>75</v>
      </c>
      <c r="C3162" s="231">
        <v>4200</v>
      </c>
      <c r="D3162" s="220">
        <v>2000</v>
      </c>
      <c r="E3162" s="220">
        <v>0</v>
      </c>
      <c r="F3162" s="221">
        <f t="shared" si="781"/>
        <v>47.619047619047613</v>
      </c>
      <c r="G3162" s="218"/>
      <c r="H3162" s="218"/>
    </row>
    <row r="3163" spans="1:8" s="178" customFormat="1" x14ac:dyDescent="0.2">
      <c r="A3163" s="209">
        <v>412900</v>
      </c>
      <c r="B3163" s="223" t="s">
        <v>76</v>
      </c>
      <c r="C3163" s="231">
        <v>700</v>
      </c>
      <c r="D3163" s="220">
        <v>1000</v>
      </c>
      <c r="E3163" s="220">
        <v>0</v>
      </c>
      <c r="F3163" s="221">
        <f t="shared" si="781"/>
        <v>142.85714285714286</v>
      </c>
      <c r="G3163" s="218"/>
      <c r="H3163" s="218"/>
    </row>
    <row r="3164" spans="1:8" s="178" customFormat="1" ht="46.5" x14ac:dyDescent="0.2">
      <c r="A3164" s="209">
        <v>412900</v>
      </c>
      <c r="B3164" s="223" t="s">
        <v>77</v>
      </c>
      <c r="C3164" s="231">
        <v>900</v>
      </c>
      <c r="D3164" s="220">
        <v>4000</v>
      </c>
      <c r="E3164" s="220">
        <v>0</v>
      </c>
      <c r="F3164" s="221"/>
      <c r="G3164" s="218"/>
      <c r="H3164" s="218"/>
    </row>
    <row r="3165" spans="1:8" s="178" customFormat="1" x14ac:dyDescent="0.2">
      <c r="A3165" s="209">
        <v>412900</v>
      </c>
      <c r="B3165" s="223" t="s">
        <v>78</v>
      </c>
      <c r="C3165" s="231">
        <v>2300</v>
      </c>
      <c r="D3165" s="220">
        <v>2500</v>
      </c>
      <c r="E3165" s="220">
        <v>0</v>
      </c>
      <c r="F3165" s="221">
        <f>D3165/C3165*100</f>
        <v>108.69565217391303</v>
      </c>
      <c r="G3165" s="218"/>
      <c r="H3165" s="218"/>
    </row>
    <row r="3166" spans="1:8" s="178" customFormat="1" x14ac:dyDescent="0.2">
      <c r="A3166" s="209">
        <v>412900</v>
      </c>
      <c r="B3166" s="210" t="s">
        <v>80</v>
      </c>
      <c r="C3166" s="231">
        <v>3100</v>
      </c>
      <c r="D3166" s="220">
        <v>3199.9999999999982</v>
      </c>
      <c r="E3166" s="220">
        <v>0</v>
      </c>
      <c r="F3166" s="221">
        <f>D3166/C3166*100</f>
        <v>103.22580645161284</v>
      </c>
      <c r="G3166" s="218"/>
      <c r="H3166" s="218"/>
    </row>
    <row r="3167" spans="1:8" s="234" customFormat="1" x14ac:dyDescent="0.2">
      <c r="A3167" s="224">
        <v>510000</v>
      </c>
      <c r="B3167" s="222" t="s">
        <v>245</v>
      </c>
      <c r="C3167" s="233">
        <f>C3168+C3170</f>
        <v>148000</v>
      </c>
      <c r="D3167" s="233">
        <f>D3168+D3170</f>
        <v>148000</v>
      </c>
      <c r="E3167" s="233">
        <f>E3168+E3170</f>
        <v>0</v>
      </c>
      <c r="F3167" s="217">
        <f>D3167/C3167*100</f>
        <v>100</v>
      </c>
      <c r="G3167" s="218"/>
      <c r="H3167" s="218"/>
    </row>
    <row r="3168" spans="1:8" s="234" customFormat="1" x14ac:dyDescent="0.2">
      <c r="A3168" s="224">
        <v>511000</v>
      </c>
      <c r="B3168" s="222" t="s">
        <v>246</v>
      </c>
      <c r="C3168" s="233">
        <f>C3169+0</f>
        <v>148000</v>
      </c>
      <c r="D3168" s="233">
        <f>D3169+0</f>
        <v>146000</v>
      </c>
      <c r="E3168" s="233">
        <f>E3169+0</f>
        <v>0</v>
      </c>
      <c r="F3168" s="217">
        <f>D3168/C3168*100</f>
        <v>98.648648648648646</v>
      </c>
      <c r="G3168" s="218"/>
      <c r="H3168" s="218"/>
    </row>
    <row r="3169" spans="1:8" s="178" customFormat="1" x14ac:dyDescent="0.2">
      <c r="A3169" s="239">
        <v>511300</v>
      </c>
      <c r="B3169" s="210" t="s">
        <v>249</v>
      </c>
      <c r="C3169" s="231">
        <v>148000</v>
      </c>
      <c r="D3169" s="220">
        <v>146000</v>
      </c>
      <c r="E3169" s="220">
        <v>0</v>
      </c>
      <c r="F3169" s="221">
        <f>D3169/C3169*100</f>
        <v>98.648648648648646</v>
      </c>
      <c r="G3169" s="218"/>
      <c r="H3169" s="218"/>
    </row>
    <row r="3170" spans="1:8" s="234" customFormat="1" x14ac:dyDescent="0.2">
      <c r="A3170" s="224">
        <v>516000</v>
      </c>
      <c r="B3170" s="222" t="s">
        <v>257</v>
      </c>
      <c r="C3170" s="233">
        <f>C3171</f>
        <v>0</v>
      </c>
      <c r="D3170" s="233">
        <f t="shared" ref="D3170" si="782">D3171</f>
        <v>2000</v>
      </c>
      <c r="E3170" s="233">
        <f>E3171</f>
        <v>0</v>
      </c>
      <c r="F3170" s="217">
        <v>0</v>
      </c>
      <c r="G3170" s="218"/>
      <c r="H3170" s="218"/>
    </row>
    <row r="3171" spans="1:8" s="178" customFormat="1" x14ac:dyDescent="0.2">
      <c r="A3171" s="209">
        <v>516100</v>
      </c>
      <c r="B3171" s="210" t="s">
        <v>257</v>
      </c>
      <c r="C3171" s="220">
        <v>0</v>
      </c>
      <c r="D3171" s="220">
        <v>2000</v>
      </c>
      <c r="E3171" s="220">
        <v>0</v>
      </c>
      <c r="F3171" s="217">
        <v>0</v>
      </c>
      <c r="G3171" s="218"/>
      <c r="H3171" s="218"/>
    </row>
    <row r="3172" spans="1:8" s="234" customFormat="1" x14ac:dyDescent="0.2">
      <c r="A3172" s="224">
        <v>630000</v>
      </c>
      <c r="B3172" s="222" t="s">
        <v>277</v>
      </c>
      <c r="C3172" s="233">
        <f>C3173+C3176</f>
        <v>6200</v>
      </c>
      <c r="D3172" s="233">
        <f t="shared" ref="D3172" si="783">D3173+D3176</f>
        <v>24700.000000000007</v>
      </c>
      <c r="E3172" s="233">
        <f>E3173+E3176</f>
        <v>4000</v>
      </c>
      <c r="F3172" s="217"/>
      <c r="G3172" s="218"/>
      <c r="H3172" s="218"/>
    </row>
    <row r="3173" spans="1:8" s="234" customFormat="1" x14ac:dyDescent="0.2">
      <c r="A3173" s="224">
        <v>631000</v>
      </c>
      <c r="B3173" s="222" t="s">
        <v>278</v>
      </c>
      <c r="C3173" s="233">
        <f t="shared" ref="C3173" si="784">C3175+C3174</f>
        <v>0</v>
      </c>
      <c r="D3173" s="233">
        <f t="shared" ref="D3173" si="785">D3175+D3174</f>
        <v>700</v>
      </c>
      <c r="E3173" s="233">
        <f t="shared" ref="E3173" si="786">E3175+E3174</f>
        <v>4000</v>
      </c>
      <c r="F3173" s="217">
        <v>0</v>
      </c>
      <c r="G3173" s="218"/>
      <c r="H3173" s="218"/>
    </row>
    <row r="3174" spans="1:8" s="178" customFormat="1" x14ac:dyDescent="0.2">
      <c r="A3174" s="239">
        <v>631200</v>
      </c>
      <c r="B3174" s="210" t="s">
        <v>280</v>
      </c>
      <c r="C3174" s="231">
        <v>0</v>
      </c>
      <c r="D3174" s="220">
        <v>0</v>
      </c>
      <c r="E3174" s="231">
        <v>4000</v>
      </c>
      <c r="F3174" s="217">
        <v>0</v>
      </c>
      <c r="G3174" s="218"/>
      <c r="H3174" s="218"/>
    </row>
    <row r="3175" spans="1:8" s="178" customFormat="1" x14ac:dyDescent="0.2">
      <c r="A3175" s="239">
        <v>631900</v>
      </c>
      <c r="B3175" s="210" t="s">
        <v>281</v>
      </c>
      <c r="C3175" s="231">
        <v>0</v>
      </c>
      <c r="D3175" s="220">
        <v>700</v>
      </c>
      <c r="E3175" s="220">
        <v>0</v>
      </c>
      <c r="F3175" s="217">
        <v>0</v>
      </c>
      <c r="G3175" s="218"/>
      <c r="H3175" s="218"/>
    </row>
    <row r="3176" spans="1:8" s="234" customFormat="1" x14ac:dyDescent="0.2">
      <c r="A3176" s="224">
        <v>638000</v>
      </c>
      <c r="B3176" s="222" t="s">
        <v>284</v>
      </c>
      <c r="C3176" s="233">
        <f>C3177</f>
        <v>6200</v>
      </c>
      <c r="D3176" s="233">
        <f t="shared" ref="D3176" si="787">D3177</f>
        <v>24000.000000000007</v>
      </c>
      <c r="E3176" s="233">
        <f t="shared" ref="E3176" si="788">E3177</f>
        <v>0</v>
      </c>
      <c r="F3176" s="217"/>
      <c r="G3176" s="218"/>
      <c r="H3176" s="218"/>
    </row>
    <row r="3177" spans="1:8" s="178" customFormat="1" x14ac:dyDescent="0.2">
      <c r="A3177" s="209">
        <v>638100</v>
      </c>
      <c r="B3177" s="210" t="s">
        <v>285</v>
      </c>
      <c r="C3177" s="231">
        <v>6200</v>
      </c>
      <c r="D3177" s="220">
        <v>24000.000000000007</v>
      </c>
      <c r="E3177" s="220">
        <v>0</v>
      </c>
      <c r="F3177" s="221"/>
      <c r="G3177" s="218"/>
      <c r="H3177" s="218"/>
    </row>
    <row r="3178" spans="1:8" s="178" customFormat="1" x14ac:dyDescent="0.2">
      <c r="A3178" s="241"/>
      <c r="B3178" s="227" t="s">
        <v>294</v>
      </c>
      <c r="C3178" s="238">
        <f>C3150+C3167+C3172</f>
        <v>1590400</v>
      </c>
      <c r="D3178" s="238">
        <f>D3150+D3167+D3172</f>
        <v>1573200</v>
      </c>
      <c r="E3178" s="238">
        <f>E3150+E3167+E3172</f>
        <v>4000</v>
      </c>
      <c r="F3178" s="229">
        <f>D3178/C3178*100</f>
        <v>98.918511066398395</v>
      </c>
      <c r="G3178" s="218"/>
      <c r="H3178" s="218"/>
    </row>
    <row r="3179" spans="1:8" s="178" customFormat="1" x14ac:dyDescent="0.2">
      <c r="A3179" s="242"/>
      <c r="B3179" s="202"/>
      <c r="C3179" s="212"/>
      <c r="D3179" s="212"/>
      <c r="E3179" s="212"/>
      <c r="F3179" s="213"/>
      <c r="G3179" s="218"/>
      <c r="H3179" s="218"/>
    </row>
    <row r="3180" spans="1:8" s="178" customFormat="1" x14ac:dyDescent="0.2">
      <c r="A3180" s="205"/>
      <c r="B3180" s="202"/>
      <c r="C3180" s="212"/>
      <c r="D3180" s="212"/>
      <c r="E3180" s="212"/>
      <c r="F3180" s="213"/>
      <c r="G3180" s="218"/>
      <c r="H3180" s="218"/>
    </row>
    <row r="3181" spans="1:8" s="178" customFormat="1" x14ac:dyDescent="0.2">
      <c r="A3181" s="209" t="s">
        <v>472</v>
      </c>
      <c r="B3181" s="222"/>
      <c r="C3181" s="231"/>
      <c r="D3181" s="231"/>
      <c r="E3181" s="231"/>
      <c r="F3181" s="232"/>
      <c r="G3181" s="218"/>
      <c r="H3181" s="218"/>
    </row>
    <row r="3182" spans="1:8" s="178" customFormat="1" x14ac:dyDescent="0.2">
      <c r="A3182" s="209" t="s">
        <v>377</v>
      </c>
      <c r="B3182" s="222"/>
      <c r="C3182" s="231"/>
      <c r="D3182" s="231"/>
      <c r="E3182" s="231"/>
      <c r="F3182" s="232"/>
      <c r="G3182" s="218"/>
      <c r="H3182" s="218"/>
    </row>
    <row r="3183" spans="1:8" s="178" customFormat="1" x14ac:dyDescent="0.2">
      <c r="A3183" s="209" t="s">
        <v>473</v>
      </c>
      <c r="B3183" s="222"/>
      <c r="C3183" s="231"/>
      <c r="D3183" s="231"/>
      <c r="E3183" s="231"/>
      <c r="F3183" s="232"/>
      <c r="G3183" s="218"/>
      <c r="H3183" s="218"/>
    </row>
    <row r="3184" spans="1:8" s="178" customFormat="1" x14ac:dyDescent="0.2">
      <c r="A3184" s="209" t="s">
        <v>293</v>
      </c>
      <c r="B3184" s="222"/>
      <c r="C3184" s="231"/>
      <c r="D3184" s="231"/>
      <c r="E3184" s="231"/>
      <c r="F3184" s="232"/>
      <c r="G3184" s="218"/>
      <c r="H3184" s="218"/>
    </row>
    <row r="3185" spans="1:8" s="178" customFormat="1" x14ac:dyDescent="0.2">
      <c r="A3185" s="209"/>
      <c r="B3185" s="211"/>
      <c r="C3185" s="212"/>
      <c r="D3185" s="212"/>
      <c r="E3185" s="212"/>
      <c r="F3185" s="213"/>
      <c r="G3185" s="218"/>
      <c r="H3185" s="218"/>
    </row>
    <row r="3186" spans="1:8" s="178" customFormat="1" x14ac:dyDescent="0.2">
      <c r="A3186" s="224">
        <v>410000</v>
      </c>
      <c r="B3186" s="215" t="s">
        <v>44</v>
      </c>
      <c r="C3186" s="233">
        <f>C3187+C3192</f>
        <v>2991500</v>
      </c>
      <c r="D3186" s="233">
        <f t="shared" ref="D3186" si="789">D3187+D3192</f>
        <v>3201300</v>
      </c>
      <c r="E3186" s="233">
        <f>E3187+E3192</f>
        <v>0</v>
      </c>
      <c r="F3186" s="217">
        <f t="shared" ref="F3186:F3206" si="790">D3186/C3186*100</f>
        <v>107.01320407822163</v>
      </c>
      <c r="G3186" s="218"/>
      <c r="H3186" s="218"/>
    </row>
    <row r="3187" spans="1:8" s="178" customFormat="1" x14ac:dyDescent="0.2">
      <c r="A3187" s="224">
        <v>411000</v>
      </c>
      <c r="B3187" s="215" t="s">
        <v>45</v>
      </c>
      <c r="C3187" s="233">
        <f>SUM(C3188:C3191)</f>
        <v>2651100</v>
      </c>
      <c r="D3187" s="233">
        <f t="shared" ref="D3187" si="791">SUM(D3188:D3191)</f>
        <v>2862400</v>
      </c>
      <c r="E3187" s="233">
        <f>SUM(E3188:E3191)</f>
        <v>0</v>
      </c>
      <c r="F3187" s="217">
        <f t="shared" si="790"/>
        <v>107.97027648900456</v>
      </c>
      <c r="G3187" s="218"/>
      <c r="H3187" s="218"/>
    </row>
    <row r="3188" spans="1:8" s="178" customFormat="1" x14ac:dyDescent="0.2">
      <c r="A3188" s="209">
        <v>411100</v>
      </c>
      <c r="B3188" s="210" t="s">
        <v>46</v>
      </c>
      <c r="C3188" s="231">
        <f>2360000+116100</f>
        <v>2476100</v>
      </c>
      <c r="D3188" s="220">
        <v>2610800</v>
      </c>
      <c r="E3188" s="220">
        <v>0</v>
      </c>
      <c r="F3188" s="221">
        <f t="shared" si="790"/>
        <v>105.44000646177456</v>
      </c>
      <c r="G3188" s="218"/>
      <c r="H3188" s="218"/>
    </row>
    <row r="3189" spans="1:8" s="178" customFormat="1" ht="46.5" x14ac:dyDescent="0.2">
      <c r="A3189" s="209">
        <v>411200</v>
      </c>
      <c r="B3189" s="210" t="s">
        <v>47</v>
      </c>
      <c r="C3189" s="231">
        <v>100000</v>
      </c>
      <c r="D3189" s="220">
        <v>121700</v>
      </c>
      <c r="E3189" s="220">
        <v>0</v>
      </c>
      <c r="F3189" s="221">
        <f t="shared" si="790"/>
        <v>121.7</v>
      </c>
      <c r="G3189" s="218"/>
      <c r="H3189" s="218"/>
    </row>
    <row r="3190" spans="1:8" s="178" customFormat="1" ht="46.5" x14ac:dyDescent="0.2">
      <c r="A3190" s="209">
        <v>411300</v>
      </c>
      <c r="B3190" s="210" t="s">
        <v>48</v>
      </c>
      <c r="C3190" s="231">
        <v>60000</v>
      </c>
      <c r="D3190" s="220">
        <v>93700</v>
      </c>
      <c r="E3190" s="220">
        <v>0</v>
      </c>
      <c r="F3190" s="221">
        <f t="shared" si="790"/>
        <v>156.16666666666669</v>
      </c>
      <c r="G3190" s="218"/>
      <c r="H3190" s="218"/>
    </row>
    <row r="3191" spans="1:8" s="178" customFormat="1" x14ac:dyDescent="0.2">
      <c r="A3191" s="209">
        <v>411400</v>
      </c>
      <c r="B3191" s="210" t="s">
        <v>49</v>
      </c>
      <c r="C3191" s="231">
        <v>15000</v>
      </c>
      <c r="D3191" s="220">
        <v>36200</v>
      </c>
      <c r="E3191" s="220">
        <v>0</v>
      </c>
      <c r="F3191" s="221">
        <f t="shared" si="790"/>
        <v>241.33333333333334</v>
      </c>
      <c r="G3191" s="218"/>
      <c r="H3191" s="218"/>
    </row>
    <row r="3192" spans="1:8" s="178" customFormat="1" x14ac:dyDescent="0.2">
      <c r="A3192" s="224">
        <v>412000</v>
      </c>
      <c r="B3192" s="222" t="s">
        <v>50</v>
      </c>
      <c r="C3192" s="233">
        <f>SUM(C3193:C3202)</f>
        <v>340400</v>
      </c>
      <c r="D3192" s="233">
        <f>SUM(D3193:D3202)</f>
        <v>338900</v>
      </c>
      <c r="E3192" s="233">
        <f>SUM(E3193:E3202)</f>
        <v>0</v>
      </c>
      <c r="F3192" s="217">
        <f t="shared" si="790"/>
        <v>99.559341950646299</v>
      </c>
      <c r="G3192" s="218"/>
      <c r="H3192" s="218"/>
    </row>
    <row r="3193" spans="1:8" s="178" customFormat="1" ht="46.5" x14ac:dyDescent="0.2">
      <c r="A3193" s="209">
        <v>412200</v>
      </c>
      <c r="B3193" s="210" t="s">
        <v>52</v>
      </c>
      <c r="C3193" s="231">
        <v>200000</v>
      </c>
      <c r="D3193" s="220">
        <v>200000</v>
      </c>
      <c r="E3193" s="220">
        <v>0</v>
      </c>
      <c r="F3193" s="221">
        <f t="shared" si="790"/>
        <v>100</v>
      </c>
      <c r="G3193" s="218"/>
      <c r="H3193" s="218"/>
    </row>
    <row r="3194" spans="1:8" s="178" customFormat="1" x14ac:dyDescent="0.2">
      <c r="A3194" s="209">
        <v>412300</v>
      </c>
      <c r="B3194" s="210" t="s">
        <v>53</v>
      </c>
      <c r="C3194" s="231">
        <v>42900</v>
      </c>
      <c r="D3194" s="220">
        <v>42900</v>
      </c>
      <c r="E3194" s="220">
        <v>0</v>
      </c>
      <c r="F3194" s="221">
        <f t="shared" si="790"/>
        <v>100</v>
      </c>
      <c r="G3194" s="218"/>
      <c r="H3194" s="218"/>
    </row>
    <row r="3195" spans="1:8" s="178" customFormat="1" x14ac:dyDescent="0.2">
      <c r="A3195" s="209">
        <v>412500</v>
      </c>
      <c r="B3195" s="210" t="s">
        <v>57</v>
      </c>
      <c r="C3195" s="231">
        <v>9000</v>
      </c>
      <c r="D3195" s="220">
        <v>14000</v>
      </c>
      <c r="E3195" s="220">
        <v>0</v>
      </c>
      <c r="F3195" s="221">
        <f t="shared" si="790"/>
        <v>155.55555555555557</v>
      </c>
      <c r="G3195" s="218"/>
      <c r="H3195" s="218"/>
    </row>
    <row r="3196" spans="1:8" s="178" customFormat="1" x14ac:dyDescent="0.2">
      <c r="A3196" s="209">
        <v>412600</v>
      </c>
      <c r="B3196" s="210" t="s">
        <v>58</v>
      </c>
      <c r="C3196" s="231">
        <v>9000</v>
      </c>
      <c r="D3196" s="220">
        <v>12000</v>
      </c>
      <c r="E3196" s="220">
        <v>0</v>
      </c>
      <c r="F3196" s="221">
        <f t="shared" si="790"/>
        <v>133.33333333333331</v>
      </c>
      <c r="G3196" s="218"/>
      <c r="H3196" s="218"/>
    </row>
    <row r="3197" spans="1:8" s="178" customFormat="1" x14ac:dyDescent="0.2">
      <c r="A3197" s="209">
        <v>412700</v>
      </c>
      <c r="B3197" s="210" t="s">
        <v>60</v>
      </c>
      <c r="C3197" s="231">
        <v>28500</v>
      </c>
      <c r="D3197" s="220">
        <v>25500</v>
      </c>
      <c r="E3197" s="220">
        <v>0</v>
      </c>
      <c r="F3197" s="221">
        <f t="shared" si="790"/>
        <v>89.473684210526315</v>
      </c>
      <c r="G3197" s="218"/>
      <c r="H3197" s="218"/>
    </row>
    <row r="3198" spans="1:8" s="178" customFormat="1" x14ac:dyDescent="0.2">
      <c r="A3198" s="209">
        <v>412900</v>
      </c>
      <c r="B3198" s="223" t="s">
        <v>75</v>
      </c>
      <c r="C3198" s="231">
        <v>37000</v>
      </c>
      <c r="D3198" s="220">
        <v>31500</v>
      </c>
      <c r="E3198" s="220">
        <v>0</v>
      </c>
      <c r="F3198" s="221">
        <f t="shared" si="790"/>
        <v>85.13513513513513</v>
      </c>
      <c r="G3198" s="218"/>
      <c r="H3198" s="218"/>
    </row>
    <row r="3199" spans="1:8" s="178" customFormat="1" x14ac:dyDescent="0.2">
      <c r="A3199" s="209">
        <v>412900</v>
      </c>
      <c r="B3199" s="223" t="s">
        <v>76</v>
      </c>
      <c r="C3199" s="231">
        <v>2000</v>
      </c>
      <c r="D3199" s="220">
        <v>1000</v>
      </c>
      <c r="E3199" s="220">
        <v>0</v>
      </c>
      <c r="F3199" s="221">
        <f t="shared" si="790"/>
        <v>50</v>
      </c>
      <c r="G3199" s="218"/>
      <c r="H3199" s="218"/>
    </row>
    <row r="3200" spans="1:8" s="178" customFormat="1" ht="46.5" x14ac:dyDescent="0.2">
      <c r="A3200" s="209">
        <v>412900</v>
      </c>
      <c r="B3200" s="223" t="s">
        <v>77</v>
      </c>
      <c r="C3200" s="231">
        <v>5000</v>
      </c>
      <c r="D3200" s="220">
        <v>5000</v>
      </c>
      <c r="E3200" s="220">
        <v>0</v>
      </c>
      <c r="F3200" s="221">
        <f t="shared" si="790"/>
        <v>100</v>
      </c>
      <c r="G3200" s="218"/>
      <c r="H3200" s="218"/>
    </row>
    <row r="3201" spans="1:8" s="178" customFormat="1" x14ac:dyDescent="0.2">
      <c r="A3201" s="209">
        <v>412900</v>
      </c>
      <c r="B3201" s="223" t="s">
        <v>78</v>
      </c>
      <c r="C3201" s="231">
        <v>5000</v>
      </c>
      <c r="D3201" s="220">
        <v>5000</v>
      </c>
      <c r="E3201" s="220">
        <v>0</v>
      </c>
      <c r="F3201" s="221">
        <f t="shared" si="790"/>
        <v>100</v>
      </c>
      <c r="G3201" s="218"/>
      <c r="H3201" s="218"/>
    </row>
    <row r="3202" spans="1:8" s="178" customFormat="1" x14ac:dyDescent="0.2">
      <c r="A3202" s="209">
        <v>412900</v>
      </c>
      <c r="B3202" s="210" t="s">
        <v>80</v>
      </c>
      <c r="C3202" s="231">
        <v>2000</v>
      </c>
      <c r="D3202" s="220">
        <v>2000</v>
      </c>
      <c r="E3202" s="220">
        <v>0</v>
      </c>
      <c r="F3202" s="221">
        <f t="shared" si="790"/>
        <v>100</v>
      </c>
      <c r="G3202" s="218"/>
      <c r="H3202" s="218"/>
    </row>
    <row r="3203" spans="1:8" s="178" customFormat="1" x14ac:dyDescent="0.2">
      <c r="A3203" s="224">
        <v>510000</v>
      </c>
      <c r="B3203" s="222" t="s">
        <v>245</v>
      </c>
      <c r="C3203" s="233">
        <f>C3204</f>
        <v>10000</v>
      </c>
      <c r="D3203" s="233">
        <f t="shared" ref="D3203" si="792">D3204</f>
        <v>10000</v>
      </c>
      <c r="E3203" s="233">
        <f t="shared" ref="E3203" si="793">E3204</f>
        <v>0</v>
      </c>
      <c r="F3203" s="217">
        <f t="shared" si="790"/>
        <v>100</v>
      </c>
      <c r="G3203" s="218"/>
      <c r="H3203" s="218"/>
    </row>
    <row r="3204" spans="1:8" s="178" customFormat="1" x14ac:dyDescent="0.2">
      <c r="A3204" s="224">
        <v>511000</v>
      </c>
      <c r="B3204" s="222" t="s">
        <v>246</v>
      </c>
      <c r="C3204" s="233">
        <f>SUM(C3205:C3205)</f>
        <v>10000</v>
      </c>
      <c r="D3204" s="233">
        <f>SUM(D3205:D3205)</f>
        <v>10000</v>
      </c>
      <c r="E3204" s="233">
        <f>SUM(E3205:E3205)</f>
        <v>0</v>
      </c>
      <c r="F3204" s="217">
        <f t="shared" si="790"/>
        <v>100</v>
      </c>
      <c r="G3204" s="218"/>
      <c r="H3204" s="218"/>
    </row>
    <row r="3205" spans="1:8" s="178" customFormat="1" x14ac:dyDescent="0.2">
      <c r="A3205" s="209">
        <v>511300</v>
      </c>
      <c r="B3205" s="210" t="s">
        <v>249</v>
      </c>
      <c r="C3205" s="231">
        <v>10000</v>
      </c>
      <c r="D3205" s="220">
        <v>10000</v>
      </c>
      <c r="E3205" s="220">
        <v>0</v>
      </c>
      <c r="F3205" s="221">
        <f t="shared" si="790"/>
        <v>100</v>
      </c>
      <c r="G3205" s="218"/>
      <c r="H3205" s="218"/>
    </row>
    <row r="3206" spans="1:8" s="234" customFormat="1" x14ac:dyDescent="0.2">
      <c r="A3206" s="224">
        <v>630000</v>
      </c>
      <c r="B3206" s="222" t="s">
        <v>277</v>
      </c>
      <c r="C3206" s="233">
        <f>C3207+C3209</f>
        <v>50000</v>
      </c>
      <c r="D3206" s="233">
        <f>D3207+D3209</f>
        <v>107000</v>
      </c>
      <c r="E3206" s="233">
        <f>E3207+E3209</f>
        <v>8500000</v>
      </c>
      <c r="F3206" s="217">
        <f t="shared" si="790"/>
        <v>214</v>
      </c>
      <c r="G3206" s="218"/>
      <c r="H3206" s="218"/>
    </row>
    <row r="3207" spans="1:8" s="234" customFormat="1" x14ac:dyDescent="0.2">
      <c r="A3207" s="224">
        <v>631000</v>
      </c>
      <c r="B3207" s="222" t="s">
        <v>278</v>
      </c>
      <c r="C3207" s="233">
        <f>0+C3208</f>
        <v>0</v>
      </c>
      <c r="D3207" s="233">
        <f>0+D3208</f>
        <v>0</v>
      </c>
      <c r="E3207" s="233">
        <f>0+E3208</f>
        <v>8500000</v>
      </c>
      <c r="F3207" s="217">
        <v>0</v>
      </c>
      <c r="G3207" s="218"/>
      <c r="H3207" s="218"/>
    </row>
    <row r="3208" spans="1:8" s="178" customFormat="1" x14ac:dyDescent="0.2">
      <c r="A3208" s="239">
        <v>631200</v>
      </c>
      <c r="B3208" s="210" t="s">
        <v>280</v>
      </c>
      <c r="C3208" s="231">
        <v>0</v>
      </c>
      <c r="D3208" s="220">
        <v>0</v>
      </c>
      <c r="E3208" s="231">
        <v>8500000</v>
      </c>
      <c r="F3208" s="217">
        <v>0</v>
      </c>
      <c r="G3208" s="218"/>
      <c r="H3208" s="218"/>
    </row>
    <row r="3209" spans="1:8" s="234" customFormat="1" x14ac:dyDescent="0.2">
      <c r="A3209" s="224">
        <v>638000</v>
      </c>
      <c r="B3209" s="222" t="s">
        <v>284</v>
      </c>
      <c r="C3209" s="233">
        <f>C3210</f>
        <v>50000</v>
      </c>
      <c r="D3209" s="233">
        <f t="shared" ref="D3209" si="794">D3210</f>
        <v>107000</v>
      </c>
      <c r="E3209" s="233">
        <f t="shared" ref="E3209" si="795">E3210</f>
        <v>0</v>
      </c>
      <c r="F3209" s="217">
        <f>D3209/C3209*100</f>
        <v>214</v>
      </c>
      <c r="G3209" s="218"/>
      <c r="H3209" s="218"/>
    </row>
    <row r="3210" spans="1:8" s="178" customFormat="1" x14ac:dyDescent="0.2">
      <c r="A3210" s="209">
        <v>638100</v>
      </c>
      <c r="B3210" s="210" t="s">
        <v>285</v>
      </c>
      <c r="C3210" s="231">
        <v>50000</v>
      </c>
      <c r="D3210" s="220">
        <v>107000</v>
      </c>
      <c r="E3210" s="220">
        <v>0</v>
      </c>
      <c r="F3210" s="221">
        <f>D3210/C3210*100</f>
        <v>214</v>
      </c>
      <c r="G3210" s="218"/>
      <c r="H3210" s="218"/>
    </row>
    <row r="3211" spans="1:8" s="178" customFormat="1" x14ac:dyDescent="0.2">
      <c r="A3211" s="241"/>
      <c r="B3211" s="227" t="s">
        <v>294</v>
      </c>
      <c r="C3211" s="238">
        <f>C3186+C3203+C3206</f>
        <v>3051500</v>
      </c>
      <c r="D3211" s="238">
        <f>D3186+D3203+D3206</f>
        <v>3318300</v>
      </c>
      <c r="E3211" s="238">
        <f>E3186+E3203+E3206</f>
        <v>8500000</v>
      </c>
      <c r="F3211" s="229">
        <f>D3211/C3211*100</f>
        <v>108.74324102900212</v>
      </c>
      <c r="G3211" s="218"/>
      <c r="H3211" s="218"/>
    </row>
    <row r="3212" spans="1:8" s="178" customFormat="1" x14ac:dyDescent="0.2">
      <c r="A3212" s="205"/>
      <c r="B3212" s="210"/>
      <c r="C3212" s="231"/>
      <c r="D3212" s="231"/>
      <c r="E3212" s="231"/>
      <c r="F3212" s="232"/>
      <c r="G3212" s="218"/>
      <c r="H3212" s="218"/>
    </row>
    <row r="3213" spans="1:8" s="178" customFormat="1" x14ac:dyDescent="0.2">
      <c r="A3213" s="205"/>
      <c r="B3213" s="202"/>
      <c r="C3213" s="212"/>
      <c r="D3213" s="212"/>
      <c r="E3213" s="212"/>
      <c r="F3213" s="213"/>
      <c r="G3213" s="218"/>
      <c r="H3213" s="218"/>
    </row>
    <row r="3214" spans="1:8" s="178" customFormat="1" x14ac:dyDescent="0.2">
      <c r="A3214" s="209" t="s">
        <v>474</v>
      </c>
      <c r="B3214" s="222"/>
      <c r="C3214" s="231"/>
      <c r="D3214" s="231"/>
      <c r="E3214" s="231"/>
      <c r="F3214" s="232"/>
      <c r="G3214" s="218"/>
      <c r="H3214" s="218"/>
    </row>
    <row r="3215" spans="1:8" s="178" customFormat="1" x14ac:dyDescent="0.2">
      <c r="A3215" s="209" t="s">
        <v>377</v>
      </c>
      <c r="B3215" s="222"/>
      <c r="C3215" s="231"/>
      <c r="D3215" s="231"/>
      <c r="E3215" s="231"/>
      <c r="F3215" s="232"/>
      <c r="G3215" s="218"/>
      <c r="H3215" s="218"/>
    </row>
    <row r="3216" spans="1:8" s="178" customFormat="1" x14ac:dyDescent="0.2">
      <c r="A3216" s="209" t="s">
        <v>475</v>
      </c>
      <c r="B3216" s="222"/>
      <c r="C3216" s="231"/>
      <c r="D3216" s="231"/>
      <c r="E3216" s="231"/>
      <c r="F3216" s="232"/>
      <c r="G3216" s="218"/>
      <c r="H3216" s="218"/>
    </row>
    <row r="3217" spans="1:8" s="178" customFormat="1" x14ac:dyDescent="0.2">
      <c r="A3217" s="209" t="s">
        <v>293</v>
      </c>
      <c r="B3217" s="222"/>
      <c r="C3217" s="231"/>
      <c r="D3217" s="231"/>
      <c r="E3217" s="231"/>
      <c r="F3217" s="232"/>
      <c r="G3217" s="218"/>
      <c r="H3217" s="218"/>
    </row>
    <row r="3218" spans="1:8" s="178" customFormat="1" x14ac:dyDescent="0.2">
      <c r="A3218" s="209"/>
      <c r="B3218" s="211"/>
      <c r="C3218" s="212"/>
      <c r="D3218" s="212"/>
      <c r="E3218" s="212"/>
      <c r="F3218" s="213"/>
      <c r="G3218" s="218"/>
      <c r="H3218" s="218"/>
    </row>
    <row r="3219" spans="1:8" s="178" customFormat="1" x14ac:dyDescent="0.2">
      <c r="A3219" s="224">
        <v>410000</v>
      </c>
      <c r="B3219" s="215" t="s">
        <v>44</v>
      </c>
      <c r="C3219" s="233">
        <f>C3220+C3225+C3237</f>
        <v>1089900</v>
      </c>
      <c r="D3219" s="233">
        <f>D3220+D3225+D3237</f>
        <v>1102000</v>
      </c>
      <c r="E3219" s="233">
        <f>E3220+E3225+E3237</f>
        <v>0</v>
      </c>
      <c r="F3219" s="217">
        <f t="shared" ref="F3219:F3242" si="796">D3219/C3219*100</f>
        <v>101.11019359574274</v>
      </c>
      <c r="G3219" s="218"/>
      <c r="H3219" s="218"/>
    </row>
    <row r="3220" spans="1:8" s="178" customFormat="1" x14ac:dyDescent="0.2">
      <c r="A3220" s="224">
        <v>411000</v>
      </c>
      <c r="B3220" s="215" t="s">
        <v>45</v>
      </c>
      <c r="C3220" s="233">
        <f>SUM(C3221:C3224)</f>
        <v>862300</v>
      </c>
      <c r="D3220" s="233">
        <f t="shared" ref="D3220" si="797">SUM(D3221:D3224)</f>
        <v>874400</v>
      </c>
      <c r="E3220" s="233">
        <f>SUM(E3221:E3224)</f>
        <v>0</v>
      </c>
      <c r="F3220" s="217">
        <f t="shared" si="796"/>
        <v>101.40322393598515</v>
      </c>
      <c r="G3220" s="218"/>
      <c r="H3220" s="218"/>
    </row>
    <row r="3221" spans="1:8" s="178" customFormat="1" x14ac:dyDescent="0.2">
      <c r="A3221" s="209">
        <v>411100</v>
      </c>
      <c r="B3221" s="210" t="s">
        <v>46</v>
      </c>
      <c r="C3221" s="231">
        <f>750000+42500+1200</f>
        <v>793700</v>
      </c>
      <c r="D3221" s="220">
        <v>811000</v>
      </c>
      <c r="E3221" s="220">
        <v>0</v>
      </c>
      <c r="F3221" s="221">
        <f t="shared" si="796"/>
        <v>102.17966486077863</v>
      </c>
      <c r="G3221" s="218"/>
      <c r="H3221" s="218"/>
    </row>
    <row r="3222" spans="1:8" s="178" customFormat="1" ht="46.5" x14ac:dyDescent="0.2">
      <c r="A3222" s="209">
        <v>411200</v>
      </c>
      <c r="B3222" s="210" t="s">
        <v>47</v>
      </c>
      <c r="C3222" s="231">
        <v>40000</v>
      </c>
      <c r="D3222" s="220">
        <v>36799.999999999956</v>
      </c>
      <c r="E3222" s="220">
        <v>0</v>
      </c>
      <c r="F3222" s="221">
        <f t="shared" si="796"/>
        <v>91.999999999999886</v>
      </c>
      <c r="G3222" s="218"/>
      <c r="H3222" s="218"/>
    </row>
    <row r="3223" spans="1:8" s="178" customFormat="1" ht="46.5" x14ac:dyDescent="0.2">
      <c r="A3223" s="209">
        <v>411300</v>
      </c>
      <c r="B3223" s="210" t="s">
        <v>48</v>
      </c>
      <c r="C3223" s="231">
        <v>9600</v>
      </c>
      <c r="D3223" s="220">
        <v>14600</v>
      </c>
      <c r="E3223" s="220">
        <v>0</v>
      </c>
      <c r="F3223" s="221">
        <f t="shared" si="796"/>
        <v>152.08333333333331</v>
      </c>
      <c r="G3223" s="218"/>
      <c r="H3223" s="218"/>
    </row>
    <row r="3224" spans="1:8" s="178" customFormat="1" x14ac:dyDescent="0.2">
      <c r="A3224" s="209">
        <v>411400</v>
      </c>
      <c r="B3224" s="210" t="s">
        <v>49</v>
      </c>
      <c r="C3224" s="231">
        <v>19000</v>
      </c>
      <c r="D3224" s="220">
        <v>12000.000000000004</v>
      </c>
      <c r="E3224" s="220">
        <v>0</v>
      </c>
      <c r="F3224" s="221">
        <f t="shared" si="796"/>
        <v>63.157894736842124</v>
      </c>
      <c r="G3224" s="218"/>
      <c r="H3224" s="218"/>
    </row>
    <row r="3225" spans="1:8" s="178" customFormat="1" x14ac:dyDescent="0.2">
      <c r="A3225" s="224">
        <v>412000</v>
      </c>
      <c r="B3225" s="222" t="s">
        <v>50</v>
      </c>
      <c r="C3225" s="233">
        <f>SUM(C3226:C3236)</f>
        <v>227100</v>
      </c>
      <c r="D3225" s="233">
        <f>SUM(D3226:D3236)</f>
        <v>227100</v>
      </c>
      <c r="E3225" s="233">
        <f>SUM(E3226:E3236)</f>
        <v>0</v>
      </c>
      <c r="F3225" s="217">
        <f t="shared" si="796"/>
        <v>100</v>
      </c>
      <c r="G3225" s="218"/>
      <c r="H3225" s="218"/>
    </row>
    <row r="3226" spans="1:8" s="178" customFormat="1" x14ac:dyDescent="0.2">
      <c r="A3226" s="209">
        <v>412100</v>
      </c>
      <c r="B3226" s="210" t="s">
        <v>51</v>
      </c>
      <c r="C3226" s="231">
        <v>94600</v>
      </c>
      <c r="D3226" s="220">
        <v>94600</v>
      </c>
      <c r="E3226" s="220">
        <v>0</v>
      </c>
      <c r="F3226" s="221">
        <f t="shared" si="796"/>
        <v>100</v>
      </c>
      <c r="G3226" s="218"/>
      <c r="H3226" s="218"/>
    </row>
    <row r="3227" spans="1:8" s="178" customFormat="1" ht="46.5" x14ac:dyDescent="0.2">
      <c r="A3227" s="209">
        <v>412200</v>
      </c>
      <c r="B3227" s="210" t="s">
        <v>52</v>
      </c>
      <c r="C3227" s="231">
        <v>86000</v>
      </c>
      <c r="D3227" s="220">
        <v>85999.999999999985</v>
      </c>
      <c r="E3227" s="220">
        <v>0</v>
      </c>
      <c r="F3227" s="221">
        <f t="shared" si="796"/>
        <v>99.999999999999972</v>
      </c>
      <c r="G3227" s="218"/>
      <c r="H3227" s="218"/>
    </row>
    <row r="3228" spans="1:8" s="178" customFormat="1" x14ac:dyDescent="0.2">
      <c r="A3228" s="209">
        <v>412300</v>
      </c>
      <c r="B3228" s="210" t="s">
        <v>53</v>
      </c>
      <c r="C3228" s="231">
        <v>15000</v>
      </c>
      <c r="D3228" s="220">
        <v>15000</v>
      </c>
      <c r="E3228" s="220">
        <v>0</v>
      </c>
      <c r="F3228" s="221">
        <f t="shared" si="796"/>
        <v>100</v>
      </c>
      <c r="G3228" s="218"/>
      <c r="H3228" s="218"/>
    </row>
    <row r="3229" spans="1:8" s="178" customFormat="1" x14ac:dyDescent="0.2">
      <c r="A3229" s="209">
        <v>412500</v>
      </c>
      <c r="B3229" s="210" t="s">
        <v>57</v>
      </c>
      <c r="C3229" s="231">
        <v>4000</v>
      </c>
      <c r="D3229" s="220">
        <v>4000</v>
      </c>
      <c r="E3229" s="220">
        <v>0</v>
      </c>
      <c r="F3229" s="221">
        <f t="shared" si="796"/>
        <v>100</v>
      </c>
      <c r="G3229" s="218"/>
      <c r="H3229" s="218"/>
    </row>
    <row r="3230" spans="1:8" s="178" customFormat="1" x14ac:dyDescent="0.2">
      <c r="A3230" s="209">
        <v>412600</v>
      </c>
      <c r="B3230" s="210" t="s">
        <v>58</v>
      </c>
      <c r="C3230" s="231">
        <v>4000</v>
      </c>
      <c r="D3230" s="220">
        <v>4000</v>
      </c>
      <c r="E3230" s="220">
        <v>0</v>
      </c>
      <c r="F3230" s="221">
        <f t="shared" si="796"/>
        <v>100</v>
      </c>
      <c r="G3230" s="218"/>
      <c r="H3230" s="218"/>
    </row>
    <row r="3231" spans="1:8" s="178" customFormat="1" x14ac:dyDescent="0.2">
      <c r="A3231" s="209">
        <v>412700</v>
      </c>
      <c r="B3231" s="210" t="s">
        <v>60</v>
      </c>
      <c r="C3231" s="231">
        <v>15000</v>
      </c>
      <c r="D3231" s="220">
        <v>15000</v>
      </c>
      <c r="E3231" s="220">
        <v>0</v>
      </c>
      <c r="F3231" s="221">
        <f t="shared" si="796"/>
        <v>100</v>
      </c>
      <c r="G3231" s="218"/>
      <c r="H3231" s="218"/>
    </row>
    <row r="3232" spans="1:8" s="178" customFormat="1" x14ac:dyDescent="0.2">
      <c r="A3232" s="209">
        <v>412900</v>
      </c>
      <c r="B3232" s="223" t="s">
        <v>74</v>
      </c>
      <c r="C3232" s="231">
        <v>900</v>
      </c>
      <c r="D3232" s="220">
        <v>900</v>
      </c>
      <c r="E3232" s="220">
        <v>0</v>
      </c>
      <c r="F3232" s="221">
        <f t="shared" si="796"/>
        <v>100</v>
      </c>
      <c r="G3232" s="218"/>
      <c r="H3232" s="218"/>
    </row>
    <row r="3233" spans="1:8" s="178" customFormat="1" x14ac:dyDescent="0.2">
      <c r="A3233" s="209">
        <v>412900</v>
      </c>
      <c r="B3233" s="223" t="s">
        <v>75</v>
      </c>
      <c r="C3233" s="231">
        <v>4200</v>
      </c>
      <c r="D3233" s="220">
        <v>4200</v>
      </c>
      <c r="E3233" s="220">
        <v>0</v>
      </c>
      <c r="F3233" s="221">
        <f t="shared" si="796"/>
        <v>100</v>
      </c>
      <c r="G3233" s="218"/>
      <c r="H3233" s="218"/>
    </row>
    <row r="3234" spans="1:8" s="178" customFormat="1" x14ac:dyDescent="0.2">
      <c r="A3234" s="209">
        <v>412900</v>
      </c>
      <c r="B3234" s="223" t="s">
        <v>76</v>
      </c>
      <c r="C3234" s="231">
        <v>1000</v>
      </c>
      <c r="D3234" s="220">
        <v>1000</v>
      </c>
      <c r="E3234" s="220">
        <v>0</v>
      </c>
      <c r="F3234" s="221">
        <f t="shared" si="796"/>
        <v>100</v>
      </c>
      <c r="G3234" s="218"/>
      <c r="H3234" s="218"/>
    </row>
    <row r="3235" spans="1:8" s="178" customFormat="1" ht="46.5" x14ac:dyDescent="0.2">
      <c r="A3235" s="209">
        <v>412900</v>
      </c>
      <c r="B3235" s="223" t="s">
        <v>77</v>
      </c>
      <c r="C3235" s="231">
        <v>900</v>
      </c>
      <c r="D3235" s="220">
        <v>900</v>
      </c>
      <c r="E3235" s="220">
        <v>0</v>
      </c>
      <c r="F3235" s="221">
        <f t="shared" si="796"/>
        <v>100</v>
      </c>
      <c r="G3235" s="218"/>
      <c r="H3235" s="218"/>
    </row>
    <row r="3236" spans="1:8" s="178" customFormat="1" x14ac:dyDescent="0.2">
      <c r="A3236" s="209">
        <v>412900</v>
      </c>
      <c r="B3236" s="223" t="s">
        <v>78</v>
      </c>
      <c r="C3236" s="231">
        <v>1500</v>
      </c>
      <c r="D3236" s="220">
        <v>1500</v>
      </c>
      <c r="E3236" s="220">
        <v>0</v>
      </c>
      <c r="F3236" s="221">
        <f t="shared" si="796"/>
        <v>100</v>
      </c>
      <c r="G3236" s="218"/>
      <c r="H3236" s="218"/>
    </row>
    <row r="3237" spans="1:8" s="234" customFormat="1" x14ac:dyDescent="0.2">
      <c r="A3237" s="224">
        <v>413000</v>
      </c>
      <c r="B3237" s="222" t="s">
        <v>97</v>
      </c>
      <c r="C3237" s="233">
        <f>C3238</f>
        <v>499.99999999999994</v>
      </c>
      <c r="D3237" s="233">
        <f t="shared" ref="D3237" si="798">D3238</f>
        <v>500</v>
      </c>
      <c r="E3237" s="233">
        <f>E3238</f>
        <v>0</v>
      </c>
      <c r="F3237" s="217">
        <f t="shared" si="796"/>
        <v>100.00000000000003</v>
      </c>
      <c r="G3237" s="218"/>
      <c r="H3237" s="218"/>
    </row>
    <row r="3238" spans="1:8" s="178" customFormat="1" x14ac:dyDescent="0.2">
      <c r="A3238" s="209">
        <v>413900</v>
      </c>
      <c r="B3238" s="210" t="s">
        <v>106</v>
      </c>
      <c r="C3238" s="231">
        <v>499.99999999999994</v>
      </c>
      <c r="D3238" s="220">
        <v>500</v>
      </c>
      <c r="E3238" s="220">
        <v>0</v>
      </c>
      <c r="F3238" s="221">
        <f t="shared" si="796"/>
        <v>100.00000000000003</v>
      </c>
      <c r="G3238" s="218"/>
      <c r="H3238" s="218"/>
    </row>
    <row r="3239" spans="1:8" s="178" customFormat="1" x14ac:dyDescent="0.2">
      <c r="A3239" s="224">
        <v>510000</v>
      </c>
      <c r="B3239" s="222" t="s">
        <v>245</v>
      </c>
      <c r="C3239" s="233">
        <f>C3240+0</f>
        <v>5000</v>
      </c>
      <c r="D3239" s="233">
        <f>D3240+0</f>
        <v>5000</v>
      </c>
      <c r="E3239" s="233">
        <f>E3240+0</f>
        <v>0</v>
      </c>
      <c r="F3239" s="217">
        <f t="shared" si="796"/>
        <v>100</v>
      </c>
      <c r="G3239" s="218"/>
      <c r="H3239" s="218"/>
    </row>
    <row r="3240" spans="1:8" s="178" customFormat="1" x14ac:dyDescent="0.2">
      <c r="A3240" s="224">
        <v>511000</v>
      </c>
      <c r="B3240" s="222" t="s">
        <v>246</v>
      </c>
      <c r="C3240" s="233">
        <f>SUM(C3241:C3241)</f>
        <v>5000</v>
      </c>
      <c r="D3240" s="233">
        <f>SUM(D3241:D3241)</f>
        <v>5000</v>
      </c>
      <c r="E3240" s="233">
        <f>SUM(E3241:E3241)</f>
        <v>0</v>
      </c>
      <c r="F3240" s="217">
        <f t="shared" si="796"/>
        <v>100</v>
      </c>
      <c r="G3240" s="218"/>
      <c r="H3240" s="218"/>
    </row>
    <row r="3241" spans="1:8" s="178" customFormat="1" x14ac:dyDescent="0.2">
      <c r="A3241" s="209">
        <v>511300</v>
      </c>
      <c r="B3241" s="210" t="s">
        <v>249</v>
      </c>
      <c r="C3241" s="231">
        <v>5000</v>
      </c>
      <c r="D3241" s="220">
        <v>5000</v>
      </c>
      <c r="E3241" s="220">
        <v>0</v>
      </c>
      <c r="F3241" s="221">
        <f t="shared" si="796"/>
        <v>100</v>
      </c>
      <c r="G3241" s="218"/>
      <c r="H3241" s="218"/>
    </row>
    <row r="3242" spans="1:8" s="234" customFormat="1" x14ac:dyDescent="0.2">
      <c r="A3242" s="224">
        <v>630000</v>
      </c>
      <c r="B3242" s="222" t="s">
        <v>277</v>
      </c>
      <c r="C3242" s="233">
        <f>C3243+C3245</f>
        <v>8500</v>
      </c>
      <c r="D3242" s="233">
        <f>D3243+D3245</f>
        <v>8500</v>
      </c>
      <c r="E3242" s="233">
        <f>E3243+E3245</f>
        <v>1800000</v>
      </c>
      <c r="F3242" s="217">
        <f t="shared" si="796"/>
        <v>100</v>
      </c>
      <c r="G3242" s="218"/>
      <c r="H3242" s="218"/>
    </row>
    <row r="3243" spans="1:8" s="234" customFormat="1" x14ac:dyDescent="0.2">
      <c r="A3243" s="224">
        <v>631000</v>
      </c>
      <c r="B3243" s="222" t="s">
        <v>278</v>
      </c>
      <c r="C3243" s="233">
        <f>0</f>
        <v>0</v>
      </c>
      <c r="D3243" s="233">
        <f>0+D3244</f>
        <v>0</v>
      </c>
      <c r="E3243" s="233">
        <f>0+E3244</f>
        <v>1800000</v>
      </c>
      <c r="F3243" s="217">
        <v>0</v>
      </c>
      <c r="G3243" s="218"/>
      <c r="H3243" s="218"/>
    </row>
    <row r="3244" spans="1:8" s="178" customFormat="1" x14ac:dyDescent="0.2">
      <c r="A3244" s="239">
        <v>631200</v>
      </c>
      <c r="B3244" s="210" t="s">
        <v>280</v>
      </c>
      <c r="C3244" s="231">
        <v>0</v>
      </c>
      <c r="D3244" s="220">
        <v>0</v>
      </c>
      <c r="E3244" s="231">
        <v>1800000</v>
      </c>
      <c r="F3244" s="217">
        <v>0</v>
      </c>
      <c r="G3244" s="218"/>
      <c r="H3244" s="218"/>
    </row>
    <row r="3245" spans="1:8" s="234" customFormat="1" x14ac:dyDescent="0.2">
      <c r="A3245" s="224">
        <v>638000</v>
      </c>
      <c r="B3245" s="222" t="s">
        <v>284</v>
      </c>
      <c r="C3245" s="233">
        <f>C3246</f>
        <v>8500</v>
      </c>
      <c r="D3245" s="233">
        <f t="shared" ref="D3245" si="799">D3246</f>
        <v>8500</v>
      </c>
      <c r="E3245" s="233">
        <f>E3246</f>
        <v>0</v>
      </c>
      <c r="F3245" s="217">
        <f>D3245/C3245*100</f>
        <v>100</v>
      </c>
      <c r="G3245" s="218"/>
      <c r="H3245" s="218"/>
    </row>
    <row r="3246" spans="1:8" s="178" customFormat="1" x14ac:dyDescent="0.2">
      <c r="A3246" s="209">
        <v>638100</v>
      </c>
      <c r="B3246" s="210" t="s">
        <v>285</v>
      </c>
      <c r="C3246" s="231">
        <v>8500</v>
      </c>
      <c r="D3246" s="220">
        <v>8500</v>
      </c>
      <c r="E3246" s="220">
        <v>0</v>
      </c>
      <c r="F3246" s="221">
        <f>D3246/C3246*100</f>
        <v>100</v>
      </c>
      <c r="G3246" s="218"/>
      <c r="H3246" s="218"/>
    </row>
    <row r="3247" spans="1:8" s="178" customFormat="1" x14ac:dyDescent="0.2">
      <c r="A3247" s="241"/>
      <c r="B3247" s="227" t="s">
        <v>294</v>
      </c>
      <c r="C3247" s="238">
        <f>C3219+C3239+C3242</f>
        <v>1103400</v>
      </c>
      <c r="D3247" s="238">
        <f>D3219+D3239+D3242</f>
        <v>1115500</v>
      </c>
      <c r="E3247" s="238">
        <f>E3219+E3239+E3242</f>
        <v>1800000</v>
      </c>
      <c r="F3247" s="229">
        <f>D3247/C3247*100</f>
        <v>101.09661047670835</v>
      </c>
      <c r="G3247" s="218"/>
      <c r="H3247" s="218"/>
    </row>
    <row r="3248" spans="1:8" s="178" customFormat="1" x14ac:dyDescent="0.2">
      <c r="A3248" s="205"/>
      <c r="B3248" s="210"/>
      <c r="C3248" s="231"/>
      <c r="D3248" s="231"/>
      <c r="E3248" s="231"/>
      <c r="F3248" s="232"/>
      <c r="G3248" s="218"/>
      <c r="H3248" s="218"/>
    </row>
    <row r="3249" spans="1:8" s="178" customFormat="1" x14ac:dyDescent="0.2">
      <c r="A3249" s="205"/>
      <c r="B3249" s="202"/>
      <c r="C3249" s="212"/>
      <c r="D3249" s="212"/>
      <c r="E3249" s="212"/>
      <c r="F3249" s="213"/>
      <c r="G3249" s="218"/>
      <c r="H3249" s="218"/>
    </row>
    <row r="3250" spans="1:8" s="178" customFormat="1" x14ac:dyDescent="0.2">
      <c r="A3250" s="209" t="s">
        <v>476</v>
      </c>
      <c r="B3250" s="222"/>
      <c r="C3250" s="231"/>
      <c r="D3250" s="231"/>
      <c r="E3250" s="231"/>
      <c r="F3250" s="232"/>
      <c r="G3250" s="218"/>
      <c r="H3250" s="218"/>
    </row>
    <row r="3251" spans="1:8" s="178" customFormat="1" x14ac:dyDescent="0.2">
      <c r="A3251" s="209" t="s">
        <v>377</v>
      </c>
      <c r="B3251" s="222"/>
      <c r="C3251" s="231"/>
      <c r="D3251" s="231"/>
      <c r="E3251" s="231"/>
      <c r="F3251" s="232"/>
      <c r="G3251" s="218"/>
      <c r="H3251" s="218"/>
    </row>
    <row r="3252" spans="1:8" s="178" customFormat="1" x14ac:dyDescent="0.2">
      <c r="A3252" s="209" t="s">
        <v>477</v>
      </c>
      <c r="B3252" s="222"/>
      <c r="C3252" s="231"/>
      <c r="D3252" s="231"/>
      <c r="E3252" s="231"/>
      <c r="F3252" s="232"/>
      <c r="G3252" s="218"/>
      <c r="H3252" s="218"/>
    </row>
    <row r="3253" spans="1:8" s="178" customFormat="1" x14ac:dyDescent="0.2">
      <c r="A3253" s="209" t="s">
        <v>293</v>
      </c>
      <c r="B3253" s="222"/>
      <c r="C3253" s="231"/>
      <c r="D3253" s="231"/>
      <c r="E3253" s="231"/>
      <c r="F3253" s="232"/>
      <c r="G3253" s="218"/>
      <c r="H3253" s="218"/>
    </row>
    <row r="3254" spans="1:8" s="178" customFormat="1" x14ac:dyDescent="0.2">
      <c r="A3254" s="209"/>
      <c r="B3254" s="211"/>
      <c r="C3254" s="212"/>
      <c r="D3254" s="212"/>
      <c r="E3254" s="212"/>
      <c r="F3254" s="213"/>
      <c r="G3254" s="218"/>
      <c r="H3254" s="218"/>
    </row>
    <row r="3255" spans="1:8" s="178" customFormat="1" x14ac:dyDescent="0.2">
      <c r="A3255" s="224">
        <v>410000</v>
      </c>
      <c r="B3255" s="215" t="s">
        <v>44</v>
      </c>
      <c r="C3255" s="233">
        <f>C3256+C3261</f>
        <v>921700</v>
      </c>
      <c r="D3255" s="233">
        <f t="shared" ref="D3255" si="800">D3256+D3261</f>
        <v>871399.99999999977</v>
      </c>
      <c r="E3255" s="233">
        <f>E3256+E3261</f>
        <v>0</v>
      </c>
      <c r="F3255" s="217">
        <f t="shared" ref="F3255:F3266" si="801">D3255/C3255*100</f>
        <v>94.542692850168137</v>
      </c>
      <c r="G3255" s="218"/>
      <c r="H3255" s="218"/>
    </row>
    <row r="3256" spans="1:8" s="178" customFormat="1" x14ac:dyDescent="0.2">
      <c r="A3256" s="224">
        <v>411000</v>
      </c>
      <c r="B3256" s="215" t="s">
        <v>45</v>
      </c>
      <c r="C3256" s="233">
        <f>SUM(C3257:C3260)</f>
        <v>798100</v>
      </c>
      <c r="D3256" s="233">
        <f t="shared" ref="D3256" si="802">SUM(D3257:D3260)</f>
        <v>747799.99999999977</v>
      </c>
      <c r="E3256" s="233">
        <f>SUM(E3257:E3260)</f>
        <v>0</v>
      </c>
      <c r="F3256" s="217">
        <f t="shared" si="801"/>
        <v>93.697531637639358</v>
      </c>
      <c r="G3256" s="218"/>
      <c r="H3256" s="218"/>
    </row>
    <row r="3257" spans="1:8" s="178" customFormat="1" x14ac:dyDescent="0.2">
      <c r="A3257" s="209">
        <v>411100</v>
      </c>
      <c r="B3257" s="210" t="s">
        <v>46</v>
      </c>
      <c r="C3257" s="231">
        <f>650000+36000+1200</f>
        <v>687200</v>
      </c>
      <c r="D3257" s="220">
        <v>661799.99999999977</v>
      </c>
      <c r="E3257" s="220">
        <v>0</v>
      </c>
      <c r="F3257" s="221">
        <f t="shared" si="801"/>
        <v>96.303841676367838</v>
      </c>
      <c r="G3257" s="218"/>
      <c r="H3257" s="218"/>
    </row>
    <row r="3258" spans="1:8" s="178" customFormat="1" ht="46.5" x14ac:dyDescent="0.2">
      <c r="A3258" s="209">
        <v>411200</v>
      </c>
      <c r="B3258" s="210" t="s">
        <v>47</v>
      </c>
      <c r="C3258" s="231">
        <v>50000</v>
      </c>
      <c r="D3258" s="220">
        <v>30000</v>
      </c>
      <c r="E3258" s="220">
        <v>0</v>
      </c>
      <c r="F3258" s="221">
        <f t="shared" si="801"/>
        <v>60</v>
      </c>
      <c r="G3258" s="218"/>
      <c r="H3258" s="218"/>
    </row>
    <row r="3259" spans="1:8" s="178" customFormat="1" ht="46.5" x14ac:dyDescent="0.2">
      <c r="A3259" s="209">
        <v>411300</v>
      </c>
      <c r="B3259" s="210" t="s">
        <v>48</v>
      </c>
      <c r="C3259" s="231">
        <v>40900</v>
      </c>
      <c r="D3259" s="220">
        <v>36000.000000000007</v>
      </c>
      <c r="E3259" s="220">
        <v>0</v>
      </c>
      <c r="F3259" s="221">
        <f t="shared" si="801"/>
        <v>88.019559902200513</v>
      </c>
      <c r="G3259" s="218"/>
      <c r="H3259" s="218"/>
    </row>
    <row r="3260" spans="1:8" s="178" customFormat="1" x14ac:dyDescent="0.2">
      <c r="A3260" s="209">
        <v>411400</v>
      </c>
      <c r="B3260" s="210" t="s">
        <v>49</v>
      </c>
      <c r="C3260" s="231">
        <v>20000</v>
      </c>
      <c r="D3260" s="220">
        <v>19999.999999999967</v>
      </c>
      <c r="E3260" s="220">
        <v>0</v>
      </c>
      <c r="F3260" s="221">
        <f t="shared" si="801"/>
        <v>99.999999999999829</v>
      </c>
      <c r="G3260" s="218"/>
      <c r="H3260" s="218"/>
    </row>
    <row r="3261" spans="1:8" s="178" customFormat="1" x14ac:dyDescent="0.2">
      <c r="A3261" s="224">
        <v>412000</v>
      </c>
      <c r="B3261" s="222" t="s">
        <v>50</v>
      </c>
      <c r="C3261" s="233">
        <f>SUM(C3262:C3271)</f>
        <v>123600</v>
      </c>
      <c r="D3261" s="233">
        <f>SUM(D3262:D3271)</f>
        <v>123600</v>
      </c>
      <c r="E3261" s="233">
        <f>SUM(E3262:E3271)</f>
        <v>0</v>
      </c>
      <c r="F3261" s="217">
        <f t="shared" si="801"/>
        <v>100</v>
      </c>
      <c r="G3261" s="218"/>
      <c r="H3261" s="218"/>
    </row>
    <row r="3262" spans="1:8" s="178" customFormat="1" ht="46.5" x14ac:dyDescent="0.2">
      <c r="A3262" s="209">
        <v>412200</v>
      </c>
      <c r="B3262" s="210" t="s">
        <v>52</v>
      </c>
      <c r="C3262" s="231">
        <v>72000</v>
      </c>
      <c r="D3262" s="220">
        <v>68000</v>
      </c>
      <c r="E3262" s="220">
        <v>0</v>
      </c>
      <c r="F3262" s="221">
        <f t="shared" si="801"/>
        <v>94.444444444444443</v>
      </c>
      <c r="G3262" s="218"/>
      <c r="H3262" s="218"/>
    </row>
    <row r="3263" spans="1:8" s="178" customFormat="1" x14ac:dyDescent="0.2">
      <c r="A3263" s="209">
        <v>412300</v>
      </c>
      <c r="B3263" s="210" t="s">
        <v>53</v>
      </c>
      <c r="C3263" s="231">
        <v>20000</v>
      </c>
      <c r="D3263" s="220">
        <v>20000</v>
      </c>
      <c r="E3263" s="220">
        <v>0</v>
      </c>
      <c r="F3263" s="221">
        <f t="shared" si="801"/>
        <v>100</v>
      </c>
      <c r="G3263" s="218"/>
      <c r="H3263" s="218"/>
    </row>
    <row r="3264" spans="1:8" s="178" customFormat="1" x14ac:dyDescent="0.2">
      <c r="A3264" s="209">
        <v>412500</v>
      </c>
      <c r="B3264" s="210" t="s">
        <v>57</v>
      </c>
      <c r="C3264" s="231">
        <v>4000</v>
      </c>
      <c r="D3264" s="220">
        <v>4000</v>
      </c>
      <c r="E3264" s="220">
        <v>0</v>
      </c>
      <c r="F3264" s="221">
        <f t="shared" si="801"/>
        <v>100</v>
      </c>
      <c r="G3264" s="218"/>
      <c r="H3264" s="218"/>
    </row>
    <row r="3265" spans="1:8" s="178" customFormat="1" x14ac:dyDescent="0.2">
      <c r="A3265" s="209">
        <v>412600</v>
      </c>
      <c r="B3265" s="210" t="s">
        <v>58</v>
      </c>
      <c r="C3265" s="231">
        <v>10000</v>
      </c>
      <c r="D3265" s="220">
        <v>10000</v>
      </c>
      <c r="E3265" s="220">
        <v>0</v>
      </c>
      <c r="F3265" s="221">
        <f t="shared" si="801"/>
        <v>100</v>
      </c>
      <c r="G3265" s="218"/>
      <c r="H3265" s="218"/>
    </row>
    <row r="3266" spans="1:8" s="178" customFormat="1" x14ac:dyDescent="0.2">
      <c r="A3266" s="209">
        <v>412700</v>
      </c>
      <c r="B3266" s="210" t="s">
        <v>60</v>
      </c>
      <c r="C3266" s="231">
        <v>7200</v>
      </c>
      <c r="D3266" s="220">
        <v>7200</v>
      </c>
      <c r="E3266" s="220">
        <v>0</v>
      </c>
      <c r="F3266" s="221">
        <f t="shared" si="801"/>
        <v>100</v>
      </c>
      <c r="G3266" s="218"/>
      <c r="H3266" s="218"/>
    </row>
    <row r="3267" spans="1:8" s="178" customFormat="1" x14ac:dyDescent="0.2">
      <c r="A3267" s="209">
        <v>412900</v>
      </c>
      <c r="B3267" s="210" t="s">
        <v>74</v>
      </c>
      <c r="C3267" s="231">
        <v>0</v>
      </c>
      <c r="D3267" s="220">
        <v>1500</v>
      </c>
      <c r="E3267" s="220">
        <v>0</v>
      </c>
      <c r="F3267" s="217">
        <v>0</v>
      </c>
      <c r="G3267" s="218"/>
      <c r="H3267" s="218"/>
    </row>
    <row r="3268" spans="1:8" s="178" customFormat="1" x14ac:dyDescent="0.2">
      <c r="A3268" s="209">
        <v>412900</v>
      </c>
      <c r="B3268" s="223" t="s">
        <v>75</v>
      </c>
      <c r="C3268" s="231">
        <v>0</v>
      </c>
      <c r="D3268" s="220">
        <v>4000</v>
      </c>
      <c r="E3268" s="220">
        <v>0</v>
      </c>
      <c r="F3268" s="217">
        <v>0</v>
      </c>
      <c r="G3268" s="218"/>
      <c r="H3268" s="218"/>
    </row>
    <row r="3269" spans="1:8" s="178" customFormat="1" ht="46.5" x14ac:dyDescent="0.2">
      <c r="A3269" s="209">
        <v>412900</v>
      </c>
      <c r="B3269" s="223" t="s">
        <v>77</v>
      </c>
      <c r="C3269" s="231">
        <v>9000</v>
      </c>
      <c r="D3269" s="220">
        <v>3500</v>
      </c>
      <c r="E3269" s="220">
        <v>0</v>
      </c>
      <c r="F3269" s="221">
        <f>D3269/C3269*100</f>
        <v>38.888888888888893</v>
      </c>
      <c r="G3269" s="218"/>
      <c r="H3269" s="218"/>
    </row>
    <row r="3270" spans="1:8" s="178" customFormat="1" x14ac:dyDescent="0.2">
      <c r="A3270" s="209">
        <v>412900</v>
      </c>
      <c r="B3270" s="223" t="s">
        <v>78</v>
      </c>
      <c r="C3270" s="231">
        <v>1400</v>
      </c>
      <c r="D3270" s="220">
        <v>1400</v>
      </c>
      <c r="E3270" s="220">
        <v>0</v>
      </c>
      <c r="F3270" s="221">
        <f>D3270/C3270*100</f>
        <v>100</v>
      </c>
      <c r="G3270" s="218"/>
      <c r="H3270" s="218"/>
    </row>
    <row r="3271" spans="1:8" s="178" customFormat="1" x14ac:dyDescent="0.2">
      <c r="A3271" s="209">
        <v>412900</v>
      </c>
      <c r="B3271" s="223" t="s">
        <v>80</v>
      </c>
      <c r="C3271" s="231">
        <v>0</v>
      </c>
      <c r="D3271" s="220">
        <v>4000</v>
      </c>
      <c r="E3271" s="220">
        <v>0</v>
      </c>
      <c r="F3271" s="217">
        <v>0</v>
      </c>
      <c r="G3271" s="218"/>
      <c r="H3271" s="218"/>
    </row>
    <row r="3272" spans="1:8" s="178" customFormat="1" x14ac:dyDescent="0.2">
      <c r="A3272" s="224">
        <v>510000</v>
      </c>
      <c r="B3272" s="222" t="s">
        <v>245</v>
      </c>
      <c r="C3272" s="233">
        <f>C3273+0+0</f>
        <v>5000</v>
      </c>
      <c r="D3272" s="233">
        <f>D3273+0+0</f>
        <v>5000</v>
      </c>
      <c r="E3272" s="233">
        <f>E3273+0+0</f>
        <v>0</v>
      </c>
      <c r="F3272" s="217">
        <f>D3272/C3272*100</f>
        <v>100</v>
      </c>
      <c r="G3272" s="218"/>
      <c r="H3272" s="218"/>
    </row>
    <row r="3273" spans="1:8" s="178" customFormat="1" x14ac:dyDescent="0.2">
      <c r="A3273" s="224">
        <v>511000</v>
      </c>
      <c r="B3273" s="222" t="s">
        <v>246</v>
      </c>
      <c r="C3273" s="233">
        <f>SUM(C3274:C3274)</f>
        <v>5000</v>
      </c>
      <c r="D3273" s="233">
        <f t="shared" ref="D3273" si="803">SUM(D3274:D3274)</f>
        <v>5000</v>
      </c>
      <c r="E3273" s="233">
        <f t="shared" ref="E3273" si="804">SUM(E3274:E3274)</f>
        <v>0</v>
      </c>
      <c r="F3273" s="217">
        <f>D3273/C3273*100</f>
        <v>100</v>
      </c>
      <c r="G3273" s="218"/>
      <c r="H3273" s="218"/>
    </row>
    <row r="3274" spans="1:8" s="178" customFormat="1" x14ac:dyDescent="0.2">
      <c r="A3274" s="209">
        <v>511300</v>
      </c>
      <c r="B3274" s="210" t="s">
        <v>249</v>
      </c>
      <c r="C3274" s="231">
        <v>5000</v>
      </c>
      <c r="D3274" s="220">
        <v>5000</v>
      </c>
      <c r="E3274" s="220">
        <v>0</v>
      </c>
      <c r="F3274" s="221">
        <f>D3274/C3274*100</f>
        <v>100</v>
      </c>
      <c r="G3274" s="218"/>
      <c r="H3274" s="218"/>
    </row>
    <row r="3275" spans="1:8" s="234" customFormat="1" x14ac:dyDescent="0.2">
      <c r="A3275" s="224">
        <v>630000</v>
      </c>
      <c r="B3275" s="222" t="s">
        <v>277</v>
      </c>
      <c r="C3275" s="233">
        <f>C3276+C3278</f>
        <v>0</v>
      </c>
      <c r="D3275" s="233">
        <f>D3276+D3278</f>
        <v>13000</v>
      </c>
      <c r="E3275" s="233">
        <f>E3276+E3278</f>
        <v>40575800</v>
      </c>
      <c r="F3275" s="217">
        <v>0</v>
      </c>
      <c r="G3275" s="218"/>
      <c r="H3275" s="218"/>
    </row>
    <row r="3276" spans="1:8" s="234" customFormat="1" x14ac:dyDescent="0.2">
      <c r="A3276" s="224">
        <v>631000</v>
      </c>
      <c r="B3276" s="222" t="s">
        <v>278</v>
      </c>
      <c r="C3276" s="233">
        <f>0+C3277</f>
        <v>0</v>
      </c>
      <c r="D3276" s="233">
        <f>0+D3277</f>
        <v>0</v>
      </c>
      <c r="E3276" s="233">
        <f>0+E3277</f>
        <v>40575800</v>
      </c>
      <c r="F3276" s="217">
        <v>0</v>
      </c>
      <c r="G3276" s="218"/>
      <c r="H3276" s="218"/>
    </row>
    <row r="3277" spans="1:8" s="178" customFormat="1" x14ac:dyDescent="0.2">
      <c r="A3277" s="239">
        <v>631200</v>
      </c>
      <c r="B3277" s="210" t="s">
        <v>280</v>
      </c>
      <c r="C3277" s="231">
        <v>0</v>
      </c>
      <c r="D3277" s="220">
        <v>0</v>
      </c>
      <c r="E3277" s="231">
        <v>40575800</v>
      </c>
      <c r="F3277" s="217">
        <v>0</v>
      </c>
      <c r="G3277" s="218"/>
      <c r="H3277" s="218"/>
    </row>
    <row r="3278" spans="1:8" s="234" customFormat="1" x14ac:dyDescent="0.2">
      <c r="A3278" s="224">
        <v>638000</v>
      </c>
      <c r="B3278" s="222" t="s">
        <v>284</v>
      </c>
      <c r="C3278" s="233">
        <f>C3279</f>
        <v>0</v>
      </c>
      <c r="D3278" s="233">
        <f t="shared" ref="D3278" si="805">D3279</f>
        <v>13000</v>
      </c>
      <c r="E3278" s="233">
        <f t="shared" ref="E3278" si="806">E3279</f>
        <v>0</v>
      </c>
      <c r="F3278" s="217">
        <v>0</v>
      </c>
      <c r="G3278" s="218"/>
      <c r="H3278" s="218"/>
    </row>
    <row r="3279" spans="1:8" s="178" customFormat="1" x14ac:dyDescent="0.2">
      <c r="A3279" s="209">
        <v>638100</v>
      </c>
      <c r="B3279" s="210" t="s">
        <v>285</v>
      </c>
      <c r="C3279" s="231">
        <v>0</v>
      </c>
      <c r="D3279" s="220">
        <v>13000</v>
      </c>
      <c r="E3279" s="220">
        <v>0</v>
      </c>
      <c r="F3279" s="217">
        <v>0</v>
      </c>
      <c r="G3279" s="218"/>
      <c r="H3279" s="218"/>
    </row>
    <row r="3280" spans="1:8" s="178" customFormat="1" x14ac:dyDescent="0.2">
      <c r="A3280" s="241"/>
      <c r="B3280" s="227" t="s">
        <v>294</v>
      </c>
      <c r="C3280" s="238">
        <f>C3255+C3272+C3275</f>
        <v>926700</v>
      </c>
      <c r="D3280" s="238">
        <f>D3255+D3272+D3275</f>
        <v>889399.99999999977</v>
      </c>
      <c r="E3280" s="238">
        <f>E3255+E3272+E3275</f>
        <v>40575800</v>
      </c>
      <c r="F3280" s="229">
        <f>D3280/C3280*100</f>
        <v>95.974964929319057</v>
      </c>
      <c r="G3280" s="218"/>
      <c r="H3280" s="218"/>
    </row>
    <row r="3281" spans="1:8" s="178" customFormat="1" x14ac:dyDescent="0.2">
      <c r="A3281" s="205"/>
      <c r="B3281" s="210"/>
      <c r="C3281" s="231"/>
      <c r="D3281" s="231"/>
      <c r="E3281" s="231"/>
      <c r="F3281" s="232"/>
      <c r="G3281" s="218"/>
      <c r="H3281" s="218"/>
    </row>
    <row r="3282" spans="1:8" s="178" customFormat="1" x14ac:dyDescent="0.2">
      <c r="A3282" s="205"/>
      <c r="B3282" s="202"/>
      <c r="C3282" s="212"/>
      <c r="D3282" s="212"/>
      <c r="E3282" s="212"/>
      <c r="F3282" s="213"/>
      <c r="G3282" s="218"/>
      <c r="H3282" s="218"/>
    </row>
    <row r="3283" spans="1:8" s="178" customFormat="1" x14ac:dyDescent="0.2">
      <c r="A3283" s="209" t="s">
        <v>478</v>
      </c>
      <c r="B3283" s="222"/>
      <c r="C3283" s="231"/>
      <c r="D3283" s="231"/>
      <c r="E3283" s="231"/>
      <c r="F3283" s="232"/>
      <c r="G3283" s="218"/>
      <c r="H3283" s="218"/>
    </row>
    <row r="3284" spans="1:8" s="178" customFormat="1" x14ac:dyDescent="0.2">
      <c r="A3284" s="209" t="s">
        <v>377</v>
      </c>
      <c r="B3284" s="222"/>
      <c r="C3284" s="231"/>
      <c r="D3284" s="231"/>
      <c r="E3284" s="231"/>
      <c r="F3284" s="232"/>
      <c r="G3284" s="218"/>
      <c r="H3284" s="218"/>
    </row>
    <row r="3285" spans="1:8" s="178" customFormat="1" x14ac:dyDescent="0.2">
      <c r="A3285" s="209" t="s">
        <v>479</v>
      </c>
      <c r="B3285" s="222"/>
      <c r="C3285" s="231"/>
      <c r="D3285" s="231"/>
      <c r="E3285" s="231"/>
      <c r="F3285" s="232"/>
      <c r="G3285" s="218"/>
      <c r="H3285" s="218"/>
    </row>
    <row r="3286" spans="1:8" s="178" customFormat="1" x14ac:dyDescent="0.2">
      <c r="A3286" s="209" t="s">
        <v>293</v>
      </c>
      <c r="B3286" s="222"/>
      <c r="C3286" s="231"/>
      <c r="D3286" s="231"/>
      <c r="E3286" s="231"/>
      <c r="F3286" s="232"/>
      <c r="G3286" s="218"/>
      <c r="H3286" s="218"/>
    </row>
    <row r="3287" spans="1:8" s="178" customFormat="1" x14ac:dyDescent="0.2">
      <c r="A3287" s="209"/>
      <c r="B3287" s="211"/>
      <c r="C3287" s="212"/>
      <c r="D3287" s="212"/>
      <c r="E3287" s="212"/>
      <c r="F3287" s="213"/>
      <c r="G3287" s="218"/>
      <c r="H3287" s="218"/>
    </row>
    <row r="3288" spans="1:8" s="178" customFormat="1" x14ac:dyDescent="0.2">
      <c r="A3288" s="224">
        <v>410000</v>
      </c>
      <c r="B3288" s="215" t="s">
        <v>44</v>
      </c>
      <c r="C3288" s="233">
        <f>C3289+C3294</f>
        <v>953800</v>
      </c>
      <c r="D3288" s="233">
        <f t="shared" ref="D3288" si="807">D3289+D3294</f>
        <v>1019100</v>
      </c>
      <c r="E3288" s="233">
        <f>E3289+E3294</f>
        <v>0</v>
      </c>
      <c r="F3288" s="217">
        <f t="shared" ref="F3288:F3305" si="808">D3288/C3288*100</f>
        <v>106.84629901446844</v>
      </c>
      <c r="G3288" s="218"/>
      <c r="H3288" s="218"/>
    </row>
    <row r="3289" spans="1:8" s="178" customFormat="1" x14ac:dyDescent="0.2">
      <c r="A3289" s="224">
        <v>411000</v>
      </c>
      <c r="B3289" s="215" t="s">
        <v>45</v>
      </c>
      <c r="C3289" s="233">
        <f>SUM(C3290:C3293)</f>
        <v>851100</v>
      </c>
      <c r="D3289" s="233">
        <f t="shared" ref="D3289" si="809">SUM(D3290:D3293)</f>
        <v>916400</v>
      </c>
      <c r="E3289" s="233">
        <f>SUM(E3290:E3293)</f>
        <v>0</v>
      </c>
      <c r="F3289" s="217">
        <f t="shared" si="808"/>
        <v>107.67242392198331</v>
      </c>
      <c r="G3289" s="218"/>
      <c r="H3289" s="218"/>
    </row>
    <row r="3290" spans="1:8" s="178" customFormat="1" x14ac:dyDescent="0.2">
      <c r="A3290" s="209">
        <v>411100</v>
      </c>
      <c r="B3290" s="210" t="s">
        <v>46</v>
      </c>
      <c r="C3290" s="231">
        <f>760000+34400</f>
        <v>794400</v>
      </c>
      <c r="D3290" s="220">
        <v>859000</v>
      </c>
      <c r="E3290" s="220">
        <v>0</v>
      </c>
      <c r="F3290" s="221">
        <f t="shared" si="808"/>
        <v>108.13192346424975</v>
      </c>
      <c r="G3290" s="218"/>
      <c r="H3290" s="218"/>
    </row>
    <row r="3291" spans="1:8" s="178" customFormat="1" ht="46.5" x14ac:dyDescent="0.2">
      <c r="A3291" s="209">
        <v>411200</v>
      </c>
      <c r="B3291" s="210" t="s">
        <v>47</v>
      </c>
      <c r="C3291" s="231">
        <v>33900</v>
      </c>
      <c r="D3291" s="220">
        <v>30000</v>
      </c>
      <c r="E3291" s="220">
        <v>0</v>
      </c>
      <c r="F3291" s="221">
        <f t="shared" si="808"/>
        <v>88.495575221238937</v>
      </c>
      <c r="G3291" s="218"/>
      <c r="H3291" s="218"/>
    </row>
    <row r="3292" spans="1:8" s="178" customFormat="1" ht="46.5" x14ac:dyDescent="0.2">
      <c r="A3292" s="209">
        <v>411300</v>
      </c>
      <c r="B3292" s="210" t="s">
        <v>48</v>
      </c>
      <c r="C3292" s="231">
        <v>7600</v>
      </c>
      <c r="D3292" s="220">
        <v>20999.999999999964</v>
      </c>
      <c r="E3292" s="220">
        <v>0</v>
      </c>
      <c r="F3292" s="221">
        <f t="shared" si="808"/>
        <v>276.31578947368371</v>
      </c>
      <c r="G3292" s="218"/>
      <c r="H3292" s="218"/>
    </row>
    <row r="3293" spans="1:8" s="178" customFormat="1" x14ac:dyDescent="0.2">
      <c r="A3293" s="209">
        <v>411400</v>
      </c>
      <c r="B3293" s="210" t="s">
        <v>49</v>
      </c>
      <c r="C3293" s="231">
        <v>15200</v>
      </c>
      <c r="D3293" s="220">
        <v>6400.0000000000018</v>
      </c>
      <c r="E3293" s="220">
        <v>0</v>
      </c>
      <c r="F3293" s="221">
        <f t="shared" si="808"/>
        <v>42.105263157894754</v>
      </c>
      <c r="G3293" s="218"/>
      <c r="H3293" s="218"/>
    </row>
    <row r="3294" spans="1:8" s="178" customFormat="1" x14ac:dyDescent="0.2">
      <c r="A3294" s="224">
        <v>412000</v>
      </c>
      <c r="B3294" s="222" t="s">
        <v>50</v>
      </c>
      <c r="C3294" s="233">
        <f>SUM(C3295:C3302)</f>
        <v>102700</v>
      </c>
      <c r="D3294" s="233">
        <f>SUM(D3295:D3302)</f>
        <v>102700</v>
      </c>
      <c r="E3294" s="233">
        <f>SUM(E3295:E3302)</f>
        <v>0</v>
      </c>
      <c r="F3294" s="217">
        <f t="shared" si="808"/>
        <v>100</v>
      </c>
      <c r="G3294" s="218"/>
      <c r="H3294" s="218"/>
    </row>
    <row r="3295" spans="1:8" s="178" customFormat="1" ht="46.5" x14ac:dyDescent="0.2">
      <c r="A3295" s="209">
        <v>412200</v>
      </c>
      <c r="B3295" s="210" t="s">
        <v>52</v>
      </c>
      <c r="C3295" s="231">
        <v>50000</v>
      </c>
      <c r="D3295" s="220">
        <v>50000</v>
      </c>
      <c r="E3295" s="220">
        <v>0</v>
      </c>
      <c r="F3295" s="221">
        <f t="shared" si="808"/>
        <v>100</v>
      </c>
      <c r="G3295" s="218"/>
      <c r="H3295" s="218"/>
    </row>
    <row r="3296" spans="1:8" s="178" customFormat="1" x14ac:dyDescent="0.2">
      <c r="A3296" s="209">
        <v>412300</v>
      </c>
      <c r="B3296" s="210" t="s">
        <v>53</v>
      </c>
      <c r="C3296" s="231">
        <v>13000</v>
      </c>
      <c r="D3296" s="220">
        <v>13000</v>
      </c>
      <c r="E3296" s="220">
        <v>0</v>
      </c>
      <c r="F3296" s="221">
        <f t="shared" si="808"/>
        <v>100</v>
      </c>
      <c r="G3296" s="218"/>
      <c r="H3296" s="218"/>
    </row>
    <row r="3297" spans="1:8" s="178" customFormat="1" x14ac:dyDescent="0.2">
      <c r="A3297" s="209">
        <v>412500</v>
      </c>
      <c r="B3297" s="210" t="s">
        <v>57</v>
      </c>
      <c r="C3297" s="231">
        <v>5000</v>
      </c>
      <c r="D3297" s="220">
        <v>5000</v>
      </c>
      <c r="E3297" s="220">
        <v>0</v>
      </c>
      <c r="F3297" s="221">
        <f t="shared" si="808"/>
        <v>100</v>
      </c>
      <c r="G3297" s="218"/>
      <c r="H3297" s="218"/>
    </row>
    <row r="3298" spans="1:8" s="178" customFormat="1" x14ac:dyDescent="0.2">
      <c r="A3298" s="209">
        <v>412600</v>
      </c>
      <c r="B3298" s="210" t="s">
        <v>58</v>
      </c>
      <c r="C3298" s="231">
        <v>6500</v>
      </c>
      <c r="D3298" s="220">
        <v>6500</v>
      </c>
      <c r="E3298" s="220">
        <v>0</v>
      </c>
      <c r="F3298" s="221">
        <f t="shared" si="808"/>
        <v>100</v>
      </c>
      <c r="G3298" s="218"/>
      <c r="H3298" s="218"/>
    </row>
    <row r="3299" spans="1:8" s="178" customFormat="1" x14ac:dyDescent="0.2">
      <c r="A3299" s="209">
        <v>412700</v>
      </c>
      <c r="B3299" s="210" t="s">
        <v>60</v>
      </c>
      <c r="C3299" s="231">
        <v>26000</v>
      </c>
      <c r="D3299" s="220">
        <v>26000</v>
      </c>
      <c r="E3299" s="220">
        <v>0</v>
      </c>
      <c r="F3299" s="221">
        <f t="shared" si="808"/>
        <v>100</v>
      </c>
      <c r="G3299" s="218"/>
      <c r="H3299" s="218"/>
    </row>
    <row r="3300" spans="1:8" s="178" customFormat="1" x14ac:dyDescent="0.2">
      <c r="A3300" s="209">
        <v>412900</v>
      </c>
      <c r="B3300" s="223" t="s">
        <v>76</v>
      </c>
      <c r="C3300" s="231">
        <v>499.99999999999994</v>
      </c>
      <c r="D3300" s="220">
        <v>500</v>
      </c>
      <c r="E3300" s="220">
        <v>0</v>
      </c>
      <c r="F3300" s="221">
        <f t="shared" si="808"/>
        <v>100.00000000000003</v>
      </c>
      <c r="G3300" s="218"/>
      <c r="H3300" s="218"/>
    </row>
    <row r="3301" spans="1:8" s="178" customFormat="1" ht="46.5" x14ac:dyDescent="0.2">
      <c r="A3301" s="209">
        <v>412900</v>
      </c>
      <c r="B3301" s="223" t="s">
        <v>77</v>
      </c>
      <c r="C3301" s="231">
        <v>200</v>
      </c>
      <c r="D3301" s="220">
        <v>200</v>
      </c>
      <c r="E3301" s="220">
        <v>0</v>
      </c>
      <c r="F3301" s="221">
        <f t="shared" si="808"/>
        <v>100</v>
      </c>
      <c r="G3301" s="218"/>
      <c r="H3301" s="218"/>
    </row>
    <row r="3302" spans="1:8" s="178" customFormat="1" x14ac:dyDescent="0.2">
      <c r="A3302" s="209">
        <v>412900</v>
      </c>
      <c r="B3302" s="223" t="s">
        <v>78</v>
      </c>
      <c r="C3302" s="231">
        <v>1500</v>
      </c>
      <c r="D3302" s="220">
        <v>1500</v>
      </c>
      <c r="E3302" s="220">
        <v>0</v>
      </c>
      <c r="F3302" s="221">
        <f t="shared" si="808"/>
        <v>100</v>
      </c>
      <c r="G3302" s="218"/>
      <c r="H3302" s="218"/>
    </row>
    <row r="3303" spans="1:8" s="234" customFormat="1" x14ac:dyDescent="0.2">
      <c r="A3303" s="224">
        <v>510000</v>
      </c>
      <c r="B3303" s="222" t="s">
        <v>245</v>
      </c>
      <c r="C3303" s="233">
        <f>C3304+0</f>
        <v>5000</v>
      </c>
      <c r="D3303" s="233">
        <f>D3304+0</f>
        <v>5000</v>
      </c>
      <c r="E3303" s="233">
        <f>E3304+0</f>
        <v>0</v>
      </c>
      <c r="F3303" s="217">
        <f t="shared" si="808"/>
        <v>100</v>
      </c>
      <c r="G3303" s="218"/>
      <c r="H3303" s="218"/>
    </row>
    <row r="3304" spans="1:8" s="234" customFormat="1" x14ac:dyDescent="0.2">
      <c r="A3304" s="224">
        <v>511000</v>
      </c>
      <c r="B3304" s="222" t="s">
        <v>246</v>
      </c>
      <c r="C3304" s="233">
        <f>C3305</f>
        <v>5000</v>
      </c>
      <c r="D3304" s="233">
        <f t="shared" ref="D3304" si="810">D3305</f>
        <v>5000</v>
      </c>
      <c r="E3304" s="233">
        <f>E3305</f>
        <v>0</v>
      </c>
      <c r="F3304" s="217">
        <f t="shared" si="808"/>
        <v>100</v>
      </c>
      <c r="G3304" s="218"/>
      <c r="H3304" s="218"/>
    </row>
    <row r="3305" spans="1:8" s="178" customFormat="1" x14ac:dyDescent="0.2">
      <c r="A3305" s="209">
        <v>511300</v>
      </c>
      <c r="B3305" s="210" t="s">
        <v>249</v>
      </c>
      <c r="C3305" s="231">
        <v>5000</v>
      </c>
      <c r="D3305" s="220">
        <v>5000</v>
      </c>
      <c r="E3305" s="220">
        <v>0</v>
      </c>
      <c r="F3305" s="221">
        <f t="shared" si="808"/>
        <v>100</v>
      </c>
      <c r="G3305" s="218"/>
      <c r="H3305" s="218"/>
    </row>
    <row r="3306" spans="1:8" s="234" customFormat="1" x14ac:dyDescent="0.2">
      <c r="A3306" s="224">
        <v>630000</v>
      </c>
      <c r="B3306" s="222" t="s">
        <v>277</v>
      </c>
      <c r="C3306" s="233">
        <f>C3307+C3309</f>
        <v>0</v>
      </c>
      <c r="D3306" s="233">
        <f>D3307+D3309</f>
        <v>20000</v>
      </c>
      <c r="E3306" s="233">
        <f>E3307+E3309</f>
        <v>1900000</v>
      </c>
      <c r="F3306" s="217">
        <v>0</v>
      </c>
      <c r="G3306" s="218"/>
      <c r="H3306" s="218"/>
    </row>
    <row r="3307" spans="1:8" s="234" customFormat="1" x14ac:dyDescent="0.2">
      <c r="A3307" s="224">
        <v>631000</v>
      </c>
      <c r="B3307" s="222" t="s">
        <v>278</v>
      </c>
      <c r="C3307" s="233">
        <f>0+C3308</f>
        <v>0</v>
      </c>
      <c r="D3307" s="233">
        <f>0+D3308</f>
        <v>0</v>
      </c>
      <c r="E3307" s="233">
        <f>0+E3308</f>
        <v>1900000</v>
      </c>
      <c r="F3307" s="217">
        <v>0</v>
      </c>
      <c r="G3307" s="218"/>
      <c r="H3307" s="218"/>
    </row>
    <row r="3308" spans="1:8" s="178" customFormat="1" x14ac:dyDescent="0.2">
      <c r="A3308" s="239">
        <v>631200</v>
      </c>
      <c r="B3308" s="210" t="s">
        <v>280</v>
      </c>
      <c r="C3308" s="231">
        <v>0</v>
      </c>
      <c r="D3308" s="220">
        <v>0</v>
      </c>
      <c r="E3308" s="231">
        <v>1900000</v>
      </c>
      <c r="F3308" s="217">
        <v>0</v>
      </c>
      <c r="G3308" s="218"/>
      <c r="H3308" s="218"/>
    </row>
    <row r="3309" spans="1:8" s="234" customFormat="1" x14ac:dyDescent="0.2">
      <c r="A3309" s="224">
        <v>638000</v>
      </c>
      <c r="B3309" s="222" t="s">
        <v>284</v>
      </c>
      <c r="C3309" s="233">
        <f>C3310</f>
        <v>0</v>
      </c>
      <c r="D3309" s="233">
        <f t="shared" ref="D3309" si="811">D3310</f>
        <v>20000</v>
      </c>
      <c r="E3309" s="233">
        <f t="shared" ref="E3309" si="812">E3310</f>
        <v>0</v>
      </c>
      <c r="F3309" s="217">
        <v>0</v>
      </c>
      <c r="G3309" s="218"/>
      <c r="H3309" s="218"/>
    </row>
    <row r="3310" spans="1:8" s="178" customFormat="1" x14ac:dyDescent="0.2">
      <c r="A3310" s="209">
        <v>638100</v>
      </c>
      <c r="B3310" s="210" t="s">
        <v>285</v>
      </c>
      <c r="C3310" s="231">
        <v>0</v>
      </c>
      <c r="D3310" s="220">
        <v>20000</v>
      </c>
      <c r="E3310" s="220">
        <v>0</v>
      </c>
      <c r="F3310" s="217">
        <v>0</v>
      </c>
      <c r="G3310" s="218"/>
      <c r="H3310" s="218"/>
    </row>
    <row r="3311" spans="1:8" s="178" customFormat="1" x14ac:dyDescent="0.2">
      <c r="A3311" s="241"/>
      <c r="B3311" s="227" t="s">
        <v>294</v>
      </c>
      <c r="C3311" s="238">
        <f>C3288+C3303+C3306</f>
        <v>958800</v>
      </c>
      <c r="D3311" s="238">
        <f>D3288+D3303+D3306</f>
        <v>1044100</v>
      </c>
      <c r="E3311" s="238">
        <f>E3288+E3303+E3306</f>
        <v>1900000</v>
      </c>
      <c r="F3311" s="229">
        <f>D3311/C3311*100</f>
        <v>108.8965373383396</v>
      </c>
      <c r="G3311" s="218"/>
      <c r="H3311" s="218"/>
    </row>
    <row r="3312" spans="1:8" s="178" customFormat="1" x14ac:dyDescent="0.2">
      <c r="A3312" s="205"/>
      <c r="B3312" s="210"/>
      <c r="C3312" s="231"/>
      <c r="D3312" s="231"/>
      <c r="E3312" s="231"/>
      <c r="F3312" s="232"/>
      <c r="G3312" s="218"/>
      <c r="H3312" s="218"/>
    </row>
    <row r="3313" spans="1:8" s="178" customFormat="1" x14ac:dyDescent="0.2">
      <c r="A3313" s="205"/>
      <c r="B3313" s="202"/>
      <c r="C3313" s="212"/>
      <c r="D3313" s="212"/>
      <c r="E3313" s="212"/>
      <c r="F3313" s="213"/>
      <c r="G3313" s="218"/>
      <c r="H3313" s="218"/>
    </row>
    <row r="3314" spans="1:8" s="178" customFormat="1" x14ac:dyDescent="0.2">
      <c r="A3314" s="209" t="s">
        <v>480</v>
      </c>
      <c r="B3314" s="222"/>
      <c r="C3314" s="231"/>
      <c r="D3314" s="231"/>
      <c r="E3314" s="231"/>
      <c r="F3314" s="232"/>
      <c r="G3314" s="218"/>
      <c r="H3314" s="218"/>
    </row>
    <row r="3315" spans="1:8" s="178" customFormat="1" x14ac:dyDescent="0.2">
      <c r="A3315" s="209" t="s">
        <v>377</v>
      </c>
      <c r="B3315" s="222"/>
      <c r="C3315" s="231"/>
      <c r="D3315" s="231"/>
      <c r="E3315" s="231"/>
      <c r="F3315" s="232"/>
      <c r="G3315" s="218"/>
      <c r="H3315" s="218"/>
    </row>
    <row r="3316" spans="1:8" s="178" customFormat="1" x14ac:dyDescent="0.2">
      <c r="A3316" s="209" t="s">
        <v>481</v>
      </c>
      <c r="B3316" s="222"/>
      <c r="C3316" s="231"/>
      <c r="D3316" s="231"/>
      <c r="E3316" s="231"/>
      <c r="F3316" s="232"/>
      <c r="G3316" s="218"/>
      <c r="H3316" s="218"/>
    </row>
    <row r="3317" spans="1:8" s="178" customFormat="1" x14ac:dyDescent="0.2">
      <c r="A3317" s="209" t="s">
        <v>293</v>
      </c>
      <c r="B3317" s="222"/>
      <c r="C3317" s="231"/>
      <c r="D3317" s="231"/>
      <c r="E3317" s="231"/>
      <c r="F3317" s="232"/>
      <c r="G3317" s="218"/>
      <c r="H3317" s="218"/>
    </row>
    <row r="3318" spans="1:8" s="178" customFormat="1" x14ac:dyDescent="0.2">
      <c r="A3318" s="209"/>
      <c r="B3318" s="211"/>
      <c r="C3318" s="212"/>
      <c r="D3318" s="212"/>
      <c r="E3318" s="212"/>
      <c r="F3318" s="213"/>
      <c r="G3318" s="218"/>
      <c r="H3318" s="218"/>
    </row>
    <row r="3319" spans="1:8" s="178" customFormat="1" x14ac:dyDescent="0.2">
      <c r="A3319" s="224">
        <v>410000</v>
      </c>
      <c r="B3319" s="215" t="s">
        <v>44</v>
      </c>
      <c r="C3319" s="233">
        <f>C3320+C3325</f>
        <v>710700</v>
      </c>
      <c r="D3319" s="233">
        <f t="shared" ref="D3319" si="813">D3320+D3325</f>
        <v>693800</v>
      </c>
      <c r="E3319" s="233">
        <f>E3320+E3325</f>
        <v>0</v>
      </c>
      <c r="F3319" s="217">
        <f>D3319/C3319*100</f>
        <v>97.622062755030242</v>
      </c>
      <c r="G3319" s="218"/>
      <c r="H3319" s="218"/>
    </row>
    <row r="3320" spans="1:8" s="178" customFormat="1" x14ac:dyDescent="0.2">
      <c r="A3320" s="224">
        <v>411000</v>
      </c>
      <c r="B3320" s="215" t="s">
        <v>45</v>
      </c>
      <c r="C3320" s="233">
        <f>SUM(C3321:C3324)</f>
        <v>630800</v>
      </c>
      <c r="D3320" s="233">
        <f t="shared" ref="D3320" si="814">SUM(D3321:D3324)</f>
        <v>612400</v>
      </c>
      <c r="E3320" s="233">
        <f>SUM(E3321:E3324)</f>
        <v>0</v>
      </c>
      <c r="F3320" s="217">
        <f>D3320/C3320*100</f>
        <v>97.083069118579573</v>
      </c>
      <c r="G3320" s="218"/>
      <c r="H3320" s="218"/>
    </row>
    <row r="3321" spans="1:8" s="178" customFormat="1" x14ac:dyDescent="0.2">
      <c r="A3321" s="209">
        <v>411100</v>
      </c>
      <c r="B3321" s="210" t="s">
        <v>46</v>
      </c>
      <c r="C3321" s="231">
        <f>570000+25600+1200</f>
        <v>596800</v>
      </c>
      <c r="D3321" s="220">
        <v>555400</v>
      </c>
      <c r="E3321" s="220">
        <v>0</v>
      </c>
      <c r="F3321" s="221">
        <f>D3321/C3321*100</f>
        <v>93.063002680965141</v>
      </c>
      <c r="G3321" s="218"/>
      <c r="H3321" s="218"/>
    </row>
    <row r="3322" spans="1:8" s="178" customFormat="1" ht="46.5" x14ac:dyDescent="0.2">
      <c r="A3322" s="209">
        <v>411200</v>
      </c>
      <c r="B3322" s="210" t="s">
        <v>47</v>
      </c>
      <c r="C3322" s="231">
        <v>23000</v>
      </c>
      <c r="D3322" s="220">
        <v>28000</v>
      </c>
      <c r="E3322" s="220">
        <v>0</v>
      </c>
      <c r="F3322" s="221">
        <f>D3322/C3322*100</f>
        <v>121.73913043478262</v>
      </c>
      <c r="G3322" s="218"/>
      <c r="H3322" s="218"/>
    </row>
    <row r="3323" spans="1:8" s="178" customFormat="1" ht="46.5" x14ac:dyDescent="0.2">
      <c r="A3323" s="209">
        <v>411300</v>
      </c>
      <c r="B3323" s="210" t="s">
        <v>48</v>
      </c>
      <c r="C3323" s="231">
        <v>5000</v>
      </c>
      <c r="D3323" s="220">
        <v>23000.000000000036</v>
      </c>
      <c r="E3323" s="220">
        <v>0</v>
      </c>
      <c r="F3323" s="221"/>
      <c r="G3323" s="218"/>
      <c r="H3323" s="218"/>
    </row>
    <row r="3324" spans="1:8" s="178" customFormat="1" x14ac:dyDescent="0.2">
      <c r="A3324" s="209">
        <v>411400</v>
      </c>
      <c r="B3324" s="210" t="s">
        <v>49</v>
      </c>
      <c r="C3324" s="231">
        <v>6000</v>
      </c>
      <c r="D3324" s="220">
        <v>6000</v>
      </c>
      <c r="E3324" s="220">
        <v>0</v>
      </c>
      <c r="F3324" s="221">
        <f t="shared" ref="F3324:F3339" si="815">D3324/C3324*100</f>
        <v>100</v>
      </c>
      <c r="G3324" s="218"/>
      <c r="H3324" s="218"/>
    </row>
    <row r="3325" spans="1:8" s="178" customFormat="1" x14ac:dyDescent="0.2">
      <c r="A3325" s="224">
        <v>412000</v>
      </c>
      <c r="B3325" s="222" t="s">
        <v>50</v>
      </c>
      <c r="C3325" s="233">
        <f>SUM(C3326:C3334)</f>
        <v>79900</v>
      </c>
      <c r="D3325" s="233">
        <f>SUM(D3326:D3334)</f>
        <v>81400</v>
      </c>
      <c r="E3325" s="233">
        <f>SUM(E3326:E3334)</f>
        <v>0</v>
      </c>
      <c r="F3325" s="217">
        <f t="shared" si="815"/>
        <v>101.8773466833542</v>
      </c>
      <c r="G3325" s="218"/>
      <c r="H3325" s="218"/>
    </row>
    <row r="3326" spans="1:8" s="178" customFormat="1" ht="46.5" x14ac:dyDescent="0.2">
      <c r="A3326" s="209">
        <v>412200</v>
      </c>
      <c r="B3326" s="210" t="s">
        <v>52</v>
      </c>
      <c r="C3326" s="231">
        <v>45000</v>
      </c>
      <c r="D3326" s="220">
        <v>44000</v>
      </c>
      <c r="E3326" s="220">
        <v>0</v>
      </c>
      <c r="F3326" s="221">
        <f t="shared" si="815"/>
        <v>97.777777777777771</v>
      </c>
      <c r="G3326" s="218"/>
      <c r="H3326" s="218"/>
    </row>
    <row r="3327" spans="1:8" s="178" customFormat="1" x14ac:dyDescent="0.2">
      <c r="A3327" s="209">
        <v>412300</v>
      </c>
      <c r="B3327" s="210" t="s">
        <v>53</v>
      </c>
      <c r="C3327" s="231">
        <v>7500</v>
      </c>
      <c r="D3327" s="220">
        <v>7500</v>
      </c>
      <c r="E3327" s="220">
        <v>0</v>
      </c>
      <c r="F3327" s="221">
        <f t="shared" si="815"/>
        <v>100</v>
      </c>
      <c r="G3327" s="218"/>
      <c r="H3327" s="218"/>
    </row>
    <row r="3328" spans="1:8" s="178" customFormat="1" x14ac:dyDescent="0.2">
      <c r="A3328" s="209">
        <v>412500</v>
      </c>
      <c r="B3328" s="210" t="s">
        <v>57</v>
      </c>
      <c r="C3328" s="231">
        <v>6000</v>
      </c>
      <c r="D3328" s="220">
        <v>6000</v>
      </c>
      <c r="E3328" s="220">
        <v>0</v>
      </c>
      <c r="F3328" s="221">
        <f t="shared" si="815"/>
        <v>100</v>
      </c>
      <c r="G3328" s="218"/>
      <c r="H3328" s="218"/>
    </row>
    <row r="3329" spans="1:8" s="178" customFormat="1" x14ac:dyDescent="0.2">
      <c r="A3329" s="209">
        <v>412600</v>
      </c>
      <c r="B3329" s="210" t="s">
        <v>58</v>
      </c>
      <c r="C3329" s="231">
        <v>8000</v>
      </c>
      <c r="D3329" s="220">
        <v>8000</v>
      </c>
      <c r="E3329" s="220">
        <v>0</v>
      </c>
      <c r="F3329" s="221">
        <f t="shared" si="815"/>
        <v>100</v>
      </c>
      <c r="G3329" s="218"/>
      <c r="H3329" s="218"/>
    </row>
    <row r="3330" spans="1:8" s="178" customFormat="1" x14ac:dyDescent="0.2">
      <c r="A3330" s="209">
        <v>412700</v>
      </c>
      <c r="B3330" s="210" t="s">
        <v>60</v>
      </c>
      <c r="C3330" s="231">
        <v>6500</v>
      </c>
      <c r="D3330" s="220">
        <v>6500</v>
      </c>
      <c r="E3330" s="220">
        <v>0</v>
      </c>
      <c r="F3330" s="221">
        <f t="shared" si="815"/>
        <v>100</v>
      </c>
      <c r="G3330" s="218"/>
      <c r="H3330" s="218"/>
    </row>
    <row r="3331" spans="1:8" s="178" customFormat="1" x14ac:dyDescent="0.2">
      <c r="A3331" s="209">
        <v>412900</v>
      </c>
      <c r="B3331" s="223" t="s">
        <v>75</v>
      </c>
      <c r="C3331" s="231">
        <v>1500</v>
      </c>
      <c r="D3331" s="220">
        <v>1500</v>
      </c>
      <c r="E3331" s="220">
        <v>0</v>
      </c>
      <c r="F3331" s="221">
        <f t="shared" si="815"/>
        <v>100</v>
      </c>
      <c r="G3331" s="218"/>
      <c r="H3331" s="218"/>
    </row>
    <row r="3332" spans="1:8" s="178" customFormat="1" ht="46.5" x14ac:dyDescent="0.2">
      <c r="A3332" s="209">
        <v>412900</v>
      </c>
      <c r="B3332" s="223" t="s">
        <v>77</v>
      </c>
      <c r="C3332" s="231">
        <v>200</v>
      </c>
      <c r="D3332" s="220">
        <v>200</v>
      </c>
      <c r="E3332" s="220">
        <v>0</v>
      </c>
      <c r="F3332" s="221">
        <f t="shared" si="815"/>
        <v>100</v>
      </c>
      <c r="G3332" s="218"/>
      <c r="H3332" s="218"/>
    </row>
    <row r="3333" spans="1:8" s="178" customFormat="1" x14ac:dyDescent="0.2">
      <c r="A3333" s="209">
        <v>412900</v>
      </c>
      <c r="B3333" s="223" t="s">
        <v>78</v>
      </c>
      <c r="C3333" s="231">
        <v>1200</v>
      </c>
      <c r="D3333" s="220">
        <v>2000</v>
      </c>
      <c r="E3333" s="220">
        <v>0</v>
      </c>
      <c r="F3333" s="221">
        <f t="shared" si="815"/>
        <v>166.66666666666669</v>
      </c>
      <c r="G3333" s="218"/>
      <c r="H3333" s="218"/>
    </row>
    <row r="3334" spans="1:8" s="178" customFormat="1" x14ac:dyDescent="0.2">
      <c r="A3334" s="209">
        <v>412900</v>
      </c>
      <c r="B3334" s="210" t="s">
        <v>80</v>
      </c>
      <c r="C3334" s="231">
        <v>4000</v>
      </c>
      <c r="D3334" s="220">
        <v>5700</v>
      </c>
      <c r="E3334" s="220">
        <v>0</v>
      </c>
      <c r="F3334" s="221">
        <f t="shared" si="815"/>
        <v>142.5</v>
      </c>
      <c r="G3334" s="218"/>
      <c r="H3334" s="218"/>
    </row>
    <row r="3335" spans="1:8" s="234" customFormat="1" x14ac:dyDescent="0.2">
      <c r="A3335" s="224">
        <v>510000</v>
      </c>
      <c r="B3335" s="222" t="s">
        <v>245</v>
      </c>
      <c r="C3335" s="233">
        <f>C3336+0</f>
        <v>9800</v>
      </c>
      <c r="D3335" s="233">
        <f>D3336+0</f>
        <v>9800</v>
      </c>
      <c r="E3335" s="233">
        <f>E3336+0</f>
        <v>0</v>
      </c>
      <c r="F3335" s="217">
        <f t="shared" si="815"/>
        <v>100</v>
      </c>
      <c r="G3335" s="218"/>
      <c r="H3335" s="218"/>
    </row>
    <row r="3336" spans="1:8" s="234" customFormat="1" x14ac:dyDescent="0.2">
      <c r="A3336" s="224">
        <v>511000</v>
      </c>
      <c r="B3336" s="222" t="s">
        <v>246</v>
      </c>
      <c r="C3336" s="233">
        <f>C3338+C3337</f>
        <v>9800</v>
      </c>
      <c r="D3336" s="233">
        <f t="shared" ref="D3336" si="816">D3338+D3337</f>
        <v>9800</v>
      </c>
      <c r="E3336" s="233">
        <f>E3338+E3337</f>
        <v>0</v>
      </c>
      <c r="F3336" s="217">
        <f t="shared" si="815"/>
        <v>100</v>
      </c>
      <c r="G3336" s="218"/>
      <c r="H3336" s="218"/>
    </row>
    <row r="3337" spans="1:8" s="178" customFormat="1" ht="46.5" x14ac:dyDescent="0.2">
      <c r="A3337" s="239">
        <v>511200</v>
      </c>
      <c r="B3337" s="210" t="s">
        <v>248</v>
      </c>
      <c r="C3337" s="231">
        <v>1800</v>
      </c>
      <c r="D3337" s="220">
        <v>1800</v>
      </c>
      <c r="E3337" s="220">
        <v>0</v>
      </c>
      <c r="F3337" s="221">
        <f t="shared" si="815"/>
        <v>100</v>
      </c>
      <c r="G3337" s="218"/>
      <c r="H3337" s="218"/>
    </row>
    <row r="3338" spans="1:8" s="178" customFormat="1" x14ac:dyDescent="0.2">
      <c r="A3338" s="209">
        <v>511300</v>
      </c>
      <c r="B3338" s="210" t="s">
        <v>249</v>
      </c>
      <c r="C3338" s="231">
        <v>8000</v>
      </c>
      <c r="D3338" s="220">
        <v>8000</v>
      </c>
      <c r="E3338" s="220">
        <v>0</v>
      </c>
      <c r="F3338" s="221">
        <f t="shared" si="815"/>
        <v>100</v>
      </c>
      <c r="G3338" s="218"/>
      <c r="H3338" s="218"/>
    </row>
    <row r="3339" spans="1:8" s="234" customFormat="1" x14ac:dyDescent="0.2">
      <c r="A3339" s="224">
        <v>630000</v>
      </c>
      <c r="B3339" s="222" t="s">
        <v>277</v>
      </c>
      <c r="C3339" s="233">
        <f>C3340+C3342</f>
        <v>25000</v>
      </c>
      <c r="D3339" s="233">
        <f>D3340+D3342</f>
        <v>60000.000000000007</v>
      </c>
      <c r="E3339" s="233">
        <f>E3340+E3342</f>
        <v>1000000</v>
      </c>
      <c r="F3339" s="217">
        <f t="shared" si="815"/>
        <v>240.00000000000003</v>
      </c>
      <c r="G3339" s="218"/>
      <c r="H3339" s="218"/>
    </row>
    <row r="3340" spans="1:8" s="234" customFormat="1" x14ac:dyDescent="0.2">
      <c r="A3340" s="224">
        <v>631000</v>
      </c>
      <c r="B3340" s="222" t="s">
        <v>278</v>
      </c>
      <c r="C3340" s="233">
        <f>0+C3341</f>
        <v>0</v>
      </c>
      <c r="D3340" s="233">
        <f>0+D3341</f>
        <v>0</v>
      </c>
      <c r="E3340" s="233">
        <f>0+E3341</f>
        <v>1000000</v>
      </c>
      <c r="F3340" s="217">
        <v>0</v>
      </c>
      <c r="G3340" s="218"/>
      <c r="H3340" s="218"/>
    </row>
    <row r="3341" spans="1:8" s="178" customFormat="1" x14ac:dyDescent="0.2">
      <c r="A3341" s="239">
        <v>631200</v>
      </c>
      <c r="B3341" s="210" t="s">
        <v>280</v>
      </c>
      <c r="C3341" s="231">
        <v>0</v>
      </c>
      <c r="D3341" s="220">
        <v>0</v>
      </c>
      <c r="E3341" s="231">
        <v>1000000</v>
      </c>
      <c r="F3341" s="217">
        <v>0</v>
      </c>
      <c r="G3341" s="218"/>
      <c r="H3341" s="218"/>
    </row>
    <row r="3342" spans="1:8" s="234" customFormat="1" x14ac:dyDescent="0.2">
      <c r="A3342" s="224">
        <v>638000</v>
      </c>
      <c r="B3342" s="222" t="s">
        <v>284</v>
      </c>
      <c r="C3342" s="233">
        <f>C3343</f>
        <v>25000</v>
      </c>
      <c r="D3342" s="233">
        <f t="shared" ref="D3342" si="817">D3343</f>
        <v>60000.000000000007</v>
      </c>
      <c r="E3342" s="233">
        <f t="shared" ref="E3342" si="818">E3343</f>
        <v>0</v>
      </c>
      <c r="F3342" s="217">
        <f>D3342/C3342*100</f>
        <v>240.00000000000003</v>
      </c>
      <c r="G3342" s="218"/>
      <c r="H3342" s="218"/>
    </row>
    <row r="3343" spans="1:8" s="178" customFormat="1" x14ac:dyDescent="0.2">
      <c r="A3343" s="209">
        <v>638100</v>
      </c>
      <c r="B3343" s="210" t="s">
        <v>285</v>
      </c>
      <c r="C3343" s="231">
        <v>25000</v>
      </c>
      <c r="D3343" s="220">
        <v>60000.000000000007</v>
      </c>
      <c r="E3343" s="220">
        <v>0</v>
      </c>
      <c r="F3343" s="221">
        <f>D3343/C3343*100</f>
        <v>240.00000000000003</v>
      </c>
      <c r="G3343" s="218"/>
      <c r="H3343" s="218"/>
    </row>
    <row r="3344" spans="1:8" s="178" customFormat="1" x14ac:dyDescent="0.2">
      <c r="A3344" s="241"/>
      <c r="B3344" s="227" t="s">
        <v>294</v>
      </c>
      <c r="C3344" s="238">
        <f>C3319+C3335+C3339</f>
        <v>745500</v>
      </c>
      <c r="D3344" s="238">
        <f>D3319+D3335+D3339</f>
        <v>763600</v>
      </c>
      <c r="E3344" s="238">
        <f>E3319+E3335+E3339</f>
        <v>1000000</v>
      </c>
      <c r="F3344" s="229">
        <f>D3344/C3344*100</f>
        <v>102.4279007377599</v>
      </c>
      <c r="G3344" s="218"/>
      <c r="H3344" s="218"/>
    </row>
    <row r="3345" spans="1:8" s="178" customFormat="1" x14ac:dyDescent="0.2">
      <c r="A3345" s="205"/>
      <c r="B3345" s="210"/>
      <c r="C3345" s="231"/>
      <c r="D3345" s="231"/>
      <c r="E3345" s="231"/>
      <c r="F3345" s="232"/>
      <c r="G3345" s="218"/>
      <c r="H3345" s="218"/>
    </row>
    <row r="3346" spans="1:8" s="178" customFormat="1" x14ac:dyDescent="0.2">
      <c r="A3346" s="205"/>
      <c r="B3346" s="210"/>
      <c r="C3346" s="231"/>
      <c r="D3346" s="231"/>
      <c r="E3346" s="231"/>
      <c r="F3346" s="232"/>
      <c r="G3346" s="218"/>
      <c r="H3346" s="218"/>
    </row>
    <row r="3347" spans="1:8" s="178" customFormat="1" x14ac:dyDescent="0.2">
      <c r="A3347" s="209" t="s">
        <v>482</v>
      </c>
      <c r="B3347" s="210"/>
      <c r="C3347" s="231"/>
      <c r="D3347" s="231"/>
      <c r="E3347" s="231"/>
      <c r="F3347" s="232"/>
      <c r="G3347" s="218"/>
      <c r="H3347" s="218"/>
    </row>
    <row r="3348" spans="1:8" s="178" customFormat="1" x14ac:dyDescent="0.2">
      <c r="A3348" s="209" t="s">
        <v>377</v>
      </c>
      <c r="B3348" s="210"/>
      <c r="C3348" s="231"/>
      <c r="D3348" s="231"/>
      <c r="E3348" s="231"/>
      <c r="F3348" s="232"/>
      <c r="G3348" s="218"/>
      <c r="H3348" s="218"/>
    </row>
    <row r="3349" spans="1:8" s="178" customFormat="1" x14ac:dyDescent="0.2">
      <c r="A3349" s="209" t="s">
        <v>483</v>
      </c>
      <c r="B3349" s="210"/>
      <c r="C3349" s="231"/>
      <c r="D3349" s="231"/>
      <c r="E3349" s="231"/>
      <c r="F3349" s="232"/>
      <c r="G3349" s="218"/>
      <c r="H3349" s="218"/>
    </row>
    <row r="3350" spans="1:8" s="178" customFormat="1" x14ac:dyDescent="0.2">
      <c r="A3350" s="209" t="s">
        <v>293</v>
      </c>
      <c r="B3350" s="210"/>
      <c r="C3350" s="231"/>
      <c r="D3350" s="231"/>
      <c r="E3350" s="231"/>
      <c r="F3350" s="232"/>
      <c r="G3350" s="218"/>
      <c r="H3350" s="218"/>
    </row>
    <row r="3351" spans="1:8" s="178" customFormat="1" x14ac:dyDescent="0.2">
      <c r="A3351" s="205"/>
      <c r="B3351" s="210"/>
      <c r="C3351" s="231"/>
      <c r="D3351" s="231"/>
      <c r="E3351" s="231"/>
      <c r="F3351" s="232"/>
      <c r="G3351" s="218"/>
      <c r="H3351" s="218"/>
    </row>
    <row r="3352" spans="1:8" s="178" customFormat="1" x14ac:dyDescent="0.2">
      <c r="A3352" s="224">
        <v>410000</v>
      </c>
      <c r="B3352" s="215" t="s">
        <v>44</v>
      </c>
      <c r="C3352" s="233">
        <f>C3353+C3358</f>
        <v>690700</v>
      </c>
      <c r="D3352" s="233">
        <f t="shared" ref="D3352" si="819">D3353+D3358</f>
        <v>703400</v>
      </c>
      <c r="E3352" s="233">
        <f>E3353+E3358</f>
        <v>0</v>
      </c>
      <c r="F3352" s="217">
        <f t="shared" ref="F3352:F3364" si="820">D3352/C3352*100</f>
        <v>101.83871434776314</v>
      </c>
      <c r="G3352" s="218"/>
      <c r="H3352" s="218"/>
    </row>
    <row r="3353" spans="1:8" s="178" customFormat="1" x14ac:dyDescent="0.2">
      <c r="A3353" s="224">
        <v>411000</v>
      </c>
      <c r="B3353" s="215" t="s">
        <v>45</v>
      </c>
      <c r="C3353" s="233">
        <f>SUM(C3354:C3357)</f>
        <v>595300</v>
      </c>
      <c r="D3353" s="233">
        <f t="shared" ref="D3353" si="821">SUM(D3354:D3357)</f>
        <v>615600</v>
      </c>
      <c r="E3353" s="233">
        <f>SUM(E3354:E3357)</f>
        <v>0</v>
      </c>
      <c r="F3353" s="217">
        <f t="shared" si="820"/>
        <v>103.41004535528305</v>
      </c>
      <c r="G3353" s="218"/>
      <c r="H3353" s="218"/>
    </row>
    <row r="3354" spans="1:8" s="178" customFormat="1" x14ac:dyDescent="0.2">
      <c r="A3354" s="209">
        <v>411100</v>
      </c>
      <c r="B3354" s="210" t="s">
        <v>46</v>
      </c>
      <c r="C3354" s="231">
        <f>510000+25600+1200</f>
        <v>536800</v>
      </c>
      <c r="D3354" s="220">
        <v>572000</v>
      </c>
      <c r="E3354" s="220">
        <v>0</v>
      </c>
      <c r="F3354" s="221">
        <f t="shared" si="820"/>
        <v>106.55737704918033</v>
      </c>
      <c r="G3354" s="218"/>
      <c r="H3354" s="218"/>
    </row>
    <row r="3355" spans="1:8" s="178" customFormat="1" ht="46.5" x14ac:dyDescent="0.2">
      <c r="A3355" s="209">
        <v>411200</v>
      </c>
      <c r="B3355" s="210" t="s">
        <v>47</v>
      </c>
      <c r="C3355" s="231">
        <v>23500</v>
      </c>
      <c r="D3355" s="220">
        <v>20900</v>
      </c>
      <c r="E3355" s="220">
        <v>0</v>
      </c>
      <c r="F3355" s="221">
        <f t="shared" si="820"/>
        <v>88.936170212765958</v>
      </c>
      <c r="G3355" s="218"/>
      <c r="H3355" s="218"/>
    </row>
    <row r="3356" spans="1:8" s="178" customFormat="1" ht="46.5" x14ac:dyDescent="0.2">
      <c r="A3356" s="209">
        <v>411300</v>
      </c>
      <c r="B3356" s="210" t="s">
        <v>48</v>
      </c>
      <c r="C3356" s="231">
        <v>25000</v>
      </c>
      <c r="D3356" s="220">
        <v>16700.000000000004</v>
      </c>
      <c r="E3356" s="220">
        <v>0</v>
      </c>
      <c r="F3356" s="221">
        <f t="shared" si="820"/>
        <v>66.800000000000011</v>
      </c>
      <c r="G3356" s="218"/>
      <c r="H3356" s="218"/>
    </row>
    <row r="3357" spans="1:8" s="178" customFormat="1" x14ac:dyDescent="0.2">
      <c r="A3357" s="209">
        <v>411400</v>
      </c>
      <c r="B3357" s="210" t="s">
        <v>49</v>
      </c>
      <c r="C3357" s="231">
        <v>10000</v>
      </c>
      <c r="D3357" s="220">
        <v>5999.9999999999982</v>
      </c>
      <c r="E3357" s="220">
        <v>0</v>
      </c>
      <c r="F3357" s="221">
        <f t="shared" si="820"/>
        <v>59.999999999999986</v>
      </c>
      <c r="G3357" s="218"/>
      <c r="H3357" s="218"/>
    </row>
    <row r="3358" spans="1:8" s="178" customFormat="1" x14ac:dyDescent="0.2">
      <c r="A3358" s="224">
        <v>412000</v>
      </c>
      <c r="B3358" s="222" t="s">
        <v>50</v>
      </c>
      <c r="C3358" s="233">
        <f>SUM(C3359:C3368)</f>
        <v>95400</v>
      </c>
      <c r="D3358" s="233">
        <f>SUM(D3359:D3368)</f>
        <v>87800</v>
      </c>
      <c r="E3358" s="233">
        <f>SUM(E3359:E3368)</f>
        <v>0</v>
      </c>
      <c r="F3358" s="217">
        <f t="shared" si="820"/>
        <v>92.033542976939202</v>
      </c>
      <c r="G3358" s="218"/>
      <c r="H3358" s="218"/>
    </row>
    <row r="3359" spans="1:8" s="178" customFormat="1" ht="46.5" x14ac:dyDescent="0.2">
      <c r="A3359" s="209">
        <v>412200</v>
      </c>
      <c r="B3359" s="210" t="s">
        <v>52</v>
      </c>
      <c r="C3359" s="231">
        <v>48000</v>
      </c>
      <c r="D3359" s="220">
        <v>48000</v>
      </c>
      <c r="E3359" s="220">
        <v>0</v>
      </c>
      <c r="F3359" s="221">
        <f t="shared" si="820"/>
        <v>100</v>
      </c>
      <c r="G3359" s="218"/>
      <c r="H3359" s="218"/>
    </row>
    <row r="3360" spans="1:8" s="178" customFormat="1" x14ac:dyDescent="0.2">
      <c r="A3360" s="209">
        <v>412300</v>
      </c>
      <c r="B3360" s="210" t="s">
        <v>53</v>
      </c>
      <c r="C3360" s="231">
        <v>12000</v>
      </c>
      <c r="D3360" s="220">
        <v>12200</v>
      </c>
      <c r="E3360" s="220">
        <v>0</v>
      </c>
      <c r="F3360" s="221">
        <f t="shared" si="820"/>
        <v>101.66666666666666</v>
      </c>
      <c r="G3360" s="218"/>
      <c r="H3360" s="218"/>
    </row>
    <row r="3361" spans="1:8" s="178" customFormat="1" x14ac:dyDescent="0.2">
      <c r="A3361" s="209">
        <v>412500</v>
      </c>
      <c r="B3361" s="210" t="s">
        <v>57</v>
      </c>
      <c r="C3361" s="231">
        <v>2500</v>
      </c>
      <c r="D3361" s="220">
        <v>3500.0000000000036</v>
      </c>
      <c r="E3361" s="220">
        <v>0</v>
      </c>
      <c r="F3361" s="221">
        <f t="shared" si="820"/>
        <v>140.00000000000014</v>
      </c>
      <c r="G3361" s="218"/>
      <c r="H3361" s="218"/>
    </row>
    <row r="3362" spans="1:8" s="178" customFormat="1" x14ac:dyDescent="0.2">
      <c r="A3362" s="209">
        <v>412600</v>
      </c>
      <c r="B3362" s="210" t="s">
        <v>58</v>
      </c>
      <c r="C3362" s="231">
        <v>6500</v>
      </c>
      <c r="D3362" s="220">
        <v>5999.9999999999955</v>
      </c>
      <c r="E3362" s="220">
        <v>0</v>
      </c>
      <c r="F3362" s="221">
        <f t="shared" si="820"/>
        <v>92.307692307692236</v>
      </c>
      <c r="G3362" s="218"/>
      <c r="H3362" s="218"/>
    </row>
    <row r="3363" spans="1:8" s="178" customFormat="1" x14ac:dyDescent="0.2">
      <c r="A3363" s="209">
        <v>412700</v>
      </c>
      <c r="B3363" s="210" t="s">
        <v>60</v>
      </c>
      <c r="C3363" s="231">
        <v>20000</v>
      </c>
      <c r="D3363" s="220">
        <v>11800</v>
      </c>
      <c r="E3363" s="220">
        <v>0</v>
      </c>
      <c r="F3363" s="221">
        <f t="shared" si="820"/>
        <v>59</v>
      </c>
      <c r="G3363" s="218"/>
      <c r="H3363" s="218"/>
    </row>
    <row r="3364" spans="1:8" s="178" customFormat="1" x14ac:dyDescent="0.2">
      <c r="A3364" s="209">
        <v>412900</v>
      </c>
      <c r="B3364" s="223" t="s">
        <v>74</v>
      </c>
      <c r="C3364" s="231">
        <v>400</v>
      </c>
      <c r="D3364" s="220">
        <v>500</v>
      </c>
      <c r="E3364" s="220">
        <v>0</v>
      </c>
      <c r="F3364" s="221">
        <f t="shared" si="820"/>
        <v>125</v>
      </c>
      <c r="G3364" s="218"/>
      <c r="H3364" s="218"/>
    </row>
    <row r="3365" spans="1:8" s="178" customFormat="1" x14ac:dyDescent="0.2">
      <c r="A3365" s="209">
        <v>412900</v>
      </c>
      <c r="B3365" s="223" t="s">
        <v>76</v>
      </c>
      <c r="C3365" s="231">
        <v>0</v>
      </c>
      <c r="D3365" s="220">
        <v>1000</v>
      </c>
      <c r="E3365" s="220">
        <v>0</v>
      </c>
      <c r="F3365" s="217">
        <v>0</v>
      </c>
      <c r="G3365" s="218"/>
      <c r="H3365" s="218"/>
    </row>
    <row r="3366" spans="1:8" s="178" customFormat="1" ht="46.5" x14ac:dyDescent="0.2">
      <c r="A3366" s="209">
        <v>412900</v>
      </c>
      <c r="B3366" s="223" t="s">
        <v>77</v>
      </c>
      <c r="C3366" s="231">
        <v>4000</v>
      </c>
      <c r="D3366" s="220">
        <v>2500</v>
      </c>
      <c r="E3366" s="220">
        <v>0</v>
      </c>
      <c r="F3366" s="221">
        <f>D3366/C3366*100</f>
        <v>62.5</v>
      </c>
      <c r="G3366" s="218"/>
      <c r="H3366" s="218"/>
    </row>
    <row r="3367" spans="1:8" s="178" customFormat="1" x14ac:dyDescent="0.2">
      <c r="A3367" s="209">
        <v>412900</v>
      </c>
      <c r="B3367" s="223" t="s">
        <v>78</v>
      </c>
      <c r="C3367" s="231">
        <v>2000</v>
      </c>
      <c r="D3367" s="220">
        <v>1500</v>
      </c>
      <c r="E3367" s="220">
        <v>0</v>
      </c>
      <c r="F3367" s="221">
        <f>D3367/C3367*100</f>
        <v>75</v>
      </c>
      <c r="G3367" s="218"/>
      <c r="H3367" s="218"/>
    </row>
    <row r="3368" spans="1:8" s="178" customFormat="1" x14ac:dyDescent="0.2">
      <c r="A3368" s="209">
        <v>412900</v>
      </c>
      <c r="B3368" s="210" t="s">
        <v>80</v>
      </c>
      <c r="C3368" s="231">
        <v>0</v>
      </c>
      <c r="D3368" s="220">
        <v>800</v>
      </c>
      <c r="E3368" s="220">
        <v>0</v>
      </c>
      <c r="F3368" s="217">
        <v>0</v>
      </c>
      <c r="G3368" s="218"/>
      <c r="H3368" s="218"/>
    </row>
    <row r="3369" spans="1:8" s="234" customFormat="1" x14ac:dyDescent="0.2">
      <c r="A3369" s="224">
        <v>510000</v>
      </c>
      <c r="B3369" s="222" t="s">
        <v>245</v>
      </c>
      <c r="C3369" s="233">
        <f>C3370</f>
        <v>5000</v>
      </c>
      <c r="D3369" s="233">
        <f t="shared" ref="D3369:D3370" si="822">D3370</f>
        <v>5000</v>
      </c>
      <c r="E3369" s="233">
        <f t="shared" ref="E3369:E3370" si="823">E3370</f>
        <v>0</v>
      </c>
      <c r="F3369" s="217">
        <f>D3369/C3369*100</f>
        <v>100</v>
      </c>
      <c r="G3369" s="218"/>
      <c r="H3369" s="218"/>
    </row>
    <row r="3370" spans="1:8" s="234" customFormat="1" x14ac:dyDescent="0.2">
      <c r="A3370" s="224">
        <v>511000</v>
      </c>
      <c r="B3370" s="222" t="s">
        <v>246</v>
      </c>
      <c r="C3370" s="233">
        <f>C3371</f>
        <v>5000</v>
      </c>
      <c r="D3370" s="233">
        <f t="shared" si="822"/>
        <v>5000</v>
      </c>
      <c r="E3370" s="233">
        <f t="shared" si="823"/>
        <v>0</v>
      </c>
      <c r="F3370" s="217">
        <f>D3370/C3370*100</f>
        <v>100</v>
      </c>
      <c r="G3370" s="218"/>
      <c r="H3370" s="218"/>
    </row>
    <row r="3371" spans="1:8" s="178" customFormat="1" x14ac:dyDescent="0.2">
      <c r="A3371" s="209">
        <v>511300</v>
      </c>
      <c r="B3371" s="210" t="s">
        <v>249</v>
      </c>
      <c r="C3371" s="231">
        <v>5000</v>
      </c>
      <c r="D3371" s="220">
        <v>5000</v>
      </c>
      <c r="E3371" s="220">
        <v>0</v>
      </c>
      <c r="F3371" s="221">
        <f>D3371/C3371*100</f>
        <v>100</v>
      </c>
      <c r="G3371" s="218"/>
      <c r="H3371" s="218"/>
    </row>
    <row r="3372" spans="1:8" s="234" customFormat="1" x14ac:dyDescent="0.2">
      <c r="A3372" s="224">
        <v>630000</v>
      </c>
      <c r="B3372" s="222" t="s">
        <v>277</v>
      </c>
      <c r="C3372" s="233">
        <f>C3375+C3373</f>
        <v>45000</v>
      </c>
      <c r="D3372" s="233">
        <f t="shared" ref="D3372" si="824">D3375+D3373</f>
        <v>45000</v>
      </c>
      <c r="E3372" s="233">
        <f>E3375+E3373</f>
        <v>800000</v>
      </c>
      <c r="F3372" s="217">
        <f>D3372/C3372*100</f>
        <v>100</v>
      </c>
      <c r="G3372" s="218"/>
      <c r="H3372" s="218"/>
    </row>
    <row r="3373" spans="1:8" s="234" customFormat="1" x14ac:dyDescent="0.2">
      <c r="A3373" s="224">
        <v>631000</v>
      </c>
      <c r="B3373" s="222" t="s">
        <v>278</v>
      </c>
      <c r="C3373" s="233">
        <f>C3374</f>
        <v>0</v>
      </c>
      <c r="D3373" s="233">
        <f t="shared" ref="D3373" si="825">D3374</f>
        <v>0</v>
      </c>
      <c r="E3373" s="233">
        <f t="shared" ref="E3373" si="826">E3374</f>
        <v>800000</v>
      </c>
      <c r="F3373" s="217">
        <v>0</v>
      </c>
      <c r="G3373" s="218"/>
      <c r="H3373" s="218"/>
    </row>
    <row r="3374" spans="1:8" s="178" customFormat="1" x14ac:dyDescent="0.2">
      <c r="A3374" s="239">
        <v>631200</v>
      </c>
      <c r="B3374" s="210" t="s">
        <v>280</v>
      </c>
      <c r="C3374" s="231">
        <v>0</v>
      </c>
      <c r="D3374" s="220">
        <v>0</v>
      </c>
      <c r="E3374" s="231">
        <v>800000</v>
      </c>
      <c r="F3374" s="217">
        <v>0</v>
      </c>
      <c r="G3374" s="218"/>
      <c r="H3374" s="218"/>
    </row>
    <row r="3375" spans="1:8" s="234" customFormat="1" x14ac:dyDescent="0.2">
      <c r="A3375" s="224">
        <v>638000</v>
      </c>
      <c r="B3375" s="222" t="s">
        <v>284</v>
      </c>
      <c r="C3375" s="233">
        <f>C3376</f>
        <v>45000</v>
      </c>
      <c r="D3375" s="233">
        <f t="shared" ref="D3375" si="827">D3376</f>
        <v>45000</v>
      </c>
      <c r="E3375" s="233">
        <f t="shared" ref="E3375" si="828">E3376</f>
        <v>0</v>
      </c>
      <c r="F3375" s="217">
        <f>D3375/C3375*100</f>
        <v>100</v>
      </c>
      <c r="G3375" s="218"/>
      <c r="H3375" s="218"/>
    </row>
    <row r="3376" spans="1:8" s="178" customFormat="1" x14ac:dyDescent="0.2">
      <c r="A3376" s="209">
        <v>638100</v>
      </c>
      <c r="B3376" s="210" t="s">
        <v>285</v>
      </c>
      <c r="C3376" s="231">
        <v>45000</v>
      </c>
      <c r="D3376" s="220">
        <v>45000</v>
      </c>
      <c r="E3376" s="220">
        <v>0</v>
      </c>
      <c r="F3376" s="221">
        <f>D3376/C3376*100</f>
        <v>100</v>
      </c>
      <c r="G3376" s="218"/>
      <c r="H3376" s="218"/>
    </row>
    <row r="3377" spans="1:8" s="178" customFormat="1" x14ac:dyDescent="0.2">
      <c r="A3377" s="241"/>
      <c r="B3377" s="227" t="s">
        <v>294</v>
      </c>
      <c r="C3377" s="238">
        <f>C3352+C3369+C3372</f>
        <v>740700</v>
      </c>
      <c r="D3377" s="238">
        <f>D3352+D3369+D3372</f>
        <v>753400</v>
      </c>
      <c r="E3377" s="238">
        <f>E3352+E3369+E3372</f>
        <v>800000</v>
      </c>
      <c r="F3377" s="229">
        <f>D3377/C3377*100</f>
        <v>101.71459430268666</v>
      </c>
      <c r="G3377" s="218"/>
      <c r="H3377" s="218"/>
    </row>
    <row r="3378" spans="1:8" s="178" customFormat="1" x14ac:dyDescent="0.2">
      <c r="A3378" s="205"/>
      <c r="B3378" s="210"/>
      <c r="C3378" s="231"/>
      <c r="D3378" s="231"/>
      <c r="E3378" s="231"/>
      <c r="F3378" s="232"/>
      <c r="G3378" s="218"/>
      <c r="H3378" s="218"/>
    </row>
    <row r="3379" spans="1:8" s="178" customFormat="1" x14ac:dyDescent="0.2">
      <c r="A3379" s="205"/>
      <c r="B3379" s="210"/>
      <c r="C3379" s="231"/>
      <c r="D3379" s="231"/>
      <c r="E3379" s="231"/>
      <c r="F3379" s="232"/>
      <c r="G3379" s="218"/>
      <c r="H3379" s="218"/>
    </row>
    <row r="3380" spans="1:8" s="178" customFormat="1" x14ac:dyDescent="0.2">
      <c r="A3380" s="209" t="s">
        <v>484</v>
      </c>
      <c r="B3380" s="210"/>
      <c r="C3380" s="231"/>
      <c r="D3380" s="231"/>
      <c r="E3380" s="231"/>
      <c r="F3380" s="232"/>
      <c r="G3380" s="218"/>
      <c r="H3380" s="218"/>
    </row>
    <row r="3381" spans="1:8" s="178" customFormat="1" x14ac:dyDescent="0.2">
      <c r="A3381" s="209" t="s">
        <v>377</v>
      </c>
      <c r="B3381" s="210"/>
      <c r="C3381" s="231"/>
      <c r="D3381" s="231"/>
      <c r="E3381" s="231"/>
      <c r="F3381" s="232"/>
      <c r="G3381" s="218"/>
      <c r="H3381" s="218"/>
    </row>
    <row r="3382" spans="1:8" s="178" customFormat="1" x14ac:dyDescent="0.2">
      <c r="A3382" s="209" t="s">
        <v>485</v>
      </c>
      <c r="B3382" s="210"/>
      <c r="C3382" s="231"/>
      <c r="D3382" s="231"/>
      <c r="E3382" s="231"/>
      <c r="F3382" s="232"/>
      <c r="G3382" s="218"/>
      <c r="H3382" s="218"/>
    </row>
    <row r="3383" spans="1:8" s="178" customFormat="1" x14ac:dyDescent="0.2">
      <c r="A3383" s="209" t="s">
        <v>293</v>
      </c>
      <c r="B3383" s="210"/>
      <c r="C3383" s="231"/>
      <c r="D3383" s="231"/>
      <c r="E3383" s="231"/>
      <c r="F3383" s="232"/>
      <c r="G3383" s="218"/>
      <c r="H3383" s="218"/>
    </row>
    <row r="3384" spans="1:8" s="178" customFormat="1" x14ac:dyDescent="0.2">
      <c r="A3384" s="205"/>
      <c r="B3384" s="210"/>
      <c r="C3384" s="231"/>
      <c r="D3384" s="231"/>
      <c r="E3384" s="231"/>
      <c r="F3384" s="232"/>
      <c r="G3384" s="218"/>
      <c r="H3384" s="218"/>
    </row>
    <row r="3385" spans="1:8" s="178" customFormat="1" x14ac:dyDescent="0.2">
      <c r="A3385" s="224">
        <v>410000</v>
      </c>
      <c r="B3385" s="215" t="s">
        <v>44</v>
      </c>
      <c r="C3385" s="233">
        <f>C3386+C3391</f>
        <v>1412000</v>
      </c>
      <c r="D3385" s="233">
        <f t="shared" ref="D3385" si="829">D3386+D3391</f>
        <v>1451300</v>
      </c>
      <c r="E3385" s="233">
        <f>E3386+E3391</f>
        <v>0</v>
      </c>
      <c r="F3385" s="217">
        <f>D3385/C3385*100</f>
        <v>102.78328611898017</v>
      </c>
      <c r="G3385" s="218"/>
      <c r="H3385" s="218"/>
    </row>
    <row r="3386" spans="1:8" s="178" customFormat="1" x14ac:dyDescent="0.2">
      <c r="A3386" s="224">
        <v>411000</v>
      </c>
      <c r="B3386" s="215" t="s">
        <v>45</v>
      </c>
      <c r="C3386" s="233">
        <f>SUM(C3387:C3390)</f>
        <v>1292500</v>
      </c>
      <c r="D3386" s="233">
        <f t="shared" ref="D3386" si="830">SUM(D3387:D3390)</f>
        <v>1332700</v>
      </c>
      <c r="E3386" s="233">
        <f>SUM(E3387:E3390)</f>
        <v>0</v>
      </c>
      <c r="F3386" s="217">
        <f>D3386/C3386*100</f>
        <v>103.11025145067698</v>
      </c>
      <c r="G3386" s="218"/>
      <c r="H3386" s="218"/>
    </row>
    <row r="3387" spans="1:8" s="178" customFormat="1" x14ac:dyDescent="0.2">
      <c r="A3387" s="209">
        <v>411100</v>
      </c>
      <c r="B3387" s="210" t="s">
        <v>46</v>
      </c>
      <c r="C3387" s="231">
        <f>1135000+68000+1200</f>
        <v>1204200</v>
      </c>
      <c r="D3387" s="220">
        <v>1186400</v>
      </c>
      <c r="E3387" s="220">
        <v>0</v>
      </c>
      <c r="F3387" s="221">
        <f>D3387/C3387*100</f>
        <v>98.521840225876105</v>
      </c>
      <c r="G3387" s="218"/>
      <c r="H3387" s="218"/>
    </row>
    <row r="3388" spans="1:8" s="178" customFormat="1" ht="46.5" x14ac:dyDescent="0.2">
      <c r="A3388" s="209">
        <v>411200</v>
      </c>
      <c r="B3388" s="210" t="s">
        <v>47</v>
      </c>
      <c r="C3388" s="231">
        <v>55500</v>
      </c>
      <c r="D3388" s="220">
        <v>60000</v>
      </c>
      <c r="E3388" s="220">
        <v>0</v>
      </c>
      <c r="F3388" s="221">
        <f>D3388/C3388*100</f>
        <v>108.10810810810811</v>
      </c>
      <c r="G3388" s="218"/>
      <c r="H3388" s="218"/>
    </row>
    <row r="3389" spans="1:8" s="178" customFormat="1" ht="46.5" x14ac:dyDescent="0.2">
      <c r="A3389" s="209">
        <v>411300</v>
      </c>
      <c r="B3389" s="210" t="s">
        <v>48</v>
      </c>
      <c r="C3389" s="231">
        <v>32800</v>
      </c>
      <c r="D3389" s="220">
        <v>82199.999999999971</v>
      </c>
      <c r="E3389" s="220">
        <v>0</v>
      </c>
      <c r="F3389" s="221">
        <f>D3389/C3389*100</f>
        <v>250.60975609756088</v>
      </c>
      <c r="G3389" s="218"/>
      <c r="H3389" s="218"/>
    </row>
    <row r="3390" spans="1:8" s="178" customFormat="1" x14ac:dyDescent="0.2">
      <c r="A3390" s="209">
        <v>411400</v>
      </c>
      <c r="B3390" s="210" t="s">
        <v>49</v>
      </c>
      <c r="C3390" s="231">
        <v>0</v>
      </c>
      <c r="D3390" s="220">
        <v>4100</v>
      </c>
      <c r="E3390" s="220">
        <v>0</v>
      </c>
      <c r="F3390" s="217">
        <v>0</v>
      </c>
      <c r="G3390" s="218"/>
      <c r="H3390" s="218"/>
    </row>
    <row r="3391" spans="1:8" s="178" customFormat="1" x14ac:dyDescent="0.2">
      <c r="A3391" s="224">
        <v>412000</v>
      </c>
      <c r="B3391" s="222" t="s">
        <v>50</v>
      </c>
      <c r="C3391" s="233">
        <f>SUM(C3392:C3400)</f>
        <v>119500</v>
      </c>
      <c r="D3391" s="233">
        <f>SUM(D3392:D3400)</f>
        <v>118600</v>
      </c>
      <c r="E3391" s="233">
        <f>SUM(E3392:E3400)</f>
        <v>0</v>
      </c>
      <c r="F3391" s="217">
        <f t="shared" ref="F3391:F3396" si="831">D3391/C3391*100</f>
        <v>99.246861924686186</v>
      </c>
      <c r="G3391" s="218"/>
      <c r="H3391" s="218"/>
    </row>
    <row r="3392" spans="1:8" s="178" customFormat="1" ht="46.5" x14ac:dyDescent="0.2">
      <c r="A3392" s="209">
        <v>412200</v>
      </c>
      <c r="B3392" s="210" t="s">
        <v>52</v>
      </c>
      <c r="C3392" s="231">
        <v>42000</v>
      </c>
      <c r="D3392" s="220">
        <v>41000</v>
      </c>
      <c r="E3392" s="220">
        <v>0</v>
      </c>
      <c r="F3392" s="221">
        <f t="shared" si="831"/>
        <v>97.61904761904762</v>
      </c>
      <c r="G3392" s="218"/>
      <c r="H3392" s="218"/>
    </row>
    <row r="3393" spans="1:8" s="178" customFormat="1" x14ac:dyDescent="0.2">
      <c r="A3393" s="209">
        <v>412300</v>
      </c>
      <c r="B3393" s="210" t="s">
        <v>53</v>
      </c>
      <c r="C3393" s="231">
        <v>10000</v>
      </c>
      <c r="D3393" s="220">
        <v>11200.000000000004</v>
      </c>
      <c r="E3393" s="220">
        <v>0</v>
      </c>
      <c r="F3393" s="221">
        <f t="shared" si="831"/>
        <v>112.00000000000003</v>
      </c>
      <c r="G3393" s="218"/>
      <c r="H3393" s="218"/>
    </row>
    <row r="3394" spans="1:8" s="178" customFormat="1" x14ac:dyDescent="0.2">
      <c r="A3394" s="209">
        <v>412500</v>
      </c>
      <c r="B3394" s="210" t="s">
        <v>57</v>
      </c>
      <c r="C3394" s="231">
        <v>9000</v>
      </c>
      <c r="D3394" s="220">
        <v>4800</v>
      </c>
      <c r="E3394" s="220">
        <v>0</v>
      </c>
      <c r="F3394" s="221">
        <f t="shared" si="831"/>
        <v>53.333333333333336</v>
      </c>
      <c r="G3394" s="218"/>
      <c r="H3394" s="218"/>
    </row>
    <row r="3395" spans="1:8" s="178" customFormat="1" x14ac:dyDescent="0.2">
      <c r="A3395" s="209">
        <v>412600</v>
      </c>
      <c r="B3395" s="210" t="s">
        <v>58</v>
      </c>
      <c r="C3395" s="231">
        <v>11000</v>
      </c>
      <c r="D3395" s="220">
        <v>11800.000000000004</v>
      </c>
      <c r="E3395" s="220">
        <v>0</v>
      </c>
      <c r="F3395" s="221">
        <f t="shared" si="831"/>
        <v>107.27272727272729</v>
      </c>
      <c r="G3395" s="218"/>
      <c r="H3395" s="218"/>
    </row>
    <row r="3396" spans="1:8" s="178" customFormat="1" x14ac:dyDescent="0.2">
      <c r="A3396" s="209">
        <v>412700</v>
      </c>
      <c r="B3396" s="210" t="s">
        <v>60</v>
      </c>
      <c r="C3396" s="231">
        <v>45000</v>
      </c>
      <c r="D3396" s="220">
        <v>43500</v>
      </c>
      <c r="E3396" s="220">
        <v>0</v>
      </c>
      <c r="F3396" s="221">
        <f t="shared" si="831"/>
        <v>96.666666666666671</v>
      </c>
      <c r="G3396" s="218"/>
      <c r="H3396" s="218"/>
    </row>
    <row r="3397" spans="1:8" s="178" customFormat="1" x14ac:dyDescent="0.2">
      <c r="A3397" s="209">
        <v>412900</v>
      </c>
      <c r="B3397" s="223" t="s">
        <v>74</v>
      </c>
      <c r="C3397" s="231">
        <v>0</v>
      </c>
      <c r="D3397" s="220">
        <v>300</v>
      </c>
      <c r="E3397" s="220">
        <v>0</v>
      </c>
      <c r="F3397" s="217">
        <v>0</v>
      </c>
      <c r="G3397" s="218"/>
      <c r="H3397" s="218"/>
    </row>
    <row r="3398" spans="1:8" s="178" customFormat="1" ht="46.5" x14ac:dyDescent="0.2">
      <c r="A3398" s="209">
        <v>412900</v>
      </c>
      <c r="B3398" s="223" t="s">
        <v>77</v>
      </c>
      <c r="C3398" s="231">
        <v>500</v>
      </c>
      <c r="D3398" s="220">
        <v>1000</v>
      </c>
      <c r="E3398" s="220">
        <v>0</v>
      </c>
      <c r="F3398" s="221">
        <f>D3398/C3398*100</f>
        <v>200</v>
      </c>
      <c r="G3398" s="218"/>
      <c r="H3398" s="218"/>
    </row>
    <row r="3399" spans="1:8" s="178" customFormat="1" x14ac:dyDescent="0.2">
      <c r="A3399" s="209">
        <v>412900</v>
      </c>
      <c r="B3399" s="223" t="s">
        <v>78</v>
      </c>
      <c r="C3399" s="231">
        <v>2000</v>
      </c>
      <c r="D3399" s="220">
        <v>2800</v>
      </c>
      <c r="E3399" s="220">
        <v>0</v>
      </c>
      <c r="F3399" s="221">
        <f>D3399/C3399*100</f>
        <v>140</v>
      </c>
      <c r="G3399" s="218"/>
      <c r="H3399" s="218"/>
    </row>
    <row r="3400" spans="1:8" s="178" customFormat="1" x14ac:dyDescent="0.2">
      <c r="A3400" s="209">
        <v>412900</v>
      </c>
      <c r="B3400" s="210" t="s">
        <v>80</v>
      </c>
      <c r="C3400" s="231">
        <v>0</v>
      </c>
      <c r="D3400" s="220">
        <v>2200</v>
      </c>
      <c r="E3400" s="220">
        <v>0</v>
      </c>
      <c r="F3400" s="217">
        <v>0</v>
      </c>
      <c r="G3400" s="218"/>
      <c r="H3400" s="218"/>
    </row>
    <row r="3401" spans="1:8" s="178" customFormat="1" x14ac:dyDescent="0.2">
      <c r="A3401" s="224">
        <v>510000</v>
      </c>
      <c r="B3401" s="222" t="s">
        <v>245</v>
      </c>
      <c r="C3401" s="233">
        <f>C3402+0</f>
        <v>5000</v>
      </c>
      <c r="D3401" s="233">
        <f>D3402+0</f>
        <v>5000</v>
      </c>
      <c r="E3401" s="233">
        <f>E3402+0</f>
        <v>0</v>
      </c>
      <c r="F3401" s="217">
        <f t="shared" ref="F3401:F3407" si="832">D3401/C3401*100</f>
        <v>100</v>
      </c>
      <c r="G3401" s="218"/>
      <c r="H3401" s="218"/>
    </row>
    <row r="3402" spans="1:8" s="178" customFormat="1" x14ac:dyDescent="0.2">
      <c r="A3402" s="224">
        <v>511000</v>
      </c>
      <c r="B3402" s="222" t="s">
        <v>246</v>
      </c>
      <c r="C3402" s="233">
        <f>SUM(C3403:C3403)</f>
        <v>5000</v>
      </c>
      <c r="D3402" s="233">
        <f>SUM(D3403:D3403)</f>
        <v>5000</v>
      </c>
      <c r="E3402" s="233">
        <f>SUM(E3403:E3403)</f>
        <v>0</v>
      </c>
      <c r="F3402" s="217">
        <f t="shared" si="832"/>
        <v>100</v>
      </c>
      <c r="G3402" s="218"/>
      <c r="H3402" s="218"/>
    </row>
    <row r="3403" spans="1:8" s="178" customFormat="1" x14ac:dyDescent="0.2">
      <c r="A3403" s="209">
        <v>511300</v>
      </c>
      <c r="B3403" s="210" t="s">
        <v>249</v>
      </c>
      <c r="C3403" s="231">
        <v>5000</v>
      </c>
      <c r="D3403" s="220">
        <v>5000</v>
      </c>
      <c r="E3403" s="220">
        <v>0</v>
      </c>
      <c r="F3403" s="221">
        <f t="shared" si="832"/>
        <v>100</v>
      </c>
      <c r="G3403" s="218"/>
      <c r="H3403" s="218"/>
    </row>
    <row r="3404" spans="1:8" s="234" customFormat="1" x14ac:dyDescent="0.2">
      <c r="A3404" s="224">
        <v>630000</v>
      </c>
      <c r="B3404" s="222" t="s">
        <v>277</v>
      </c>
      <c r="C3404" s="233">
        <f>C3405</f>
        <v>65000</v>
      </c>
      <c r="D3404" s="233">
        <f t="shared" ref="D3404:D3405" si="833">D3405</f>
        <v>90000</v>
      </c>
      <c r="E3404" s="233">
        <f t="shared" ref="E3404:E3405" si="834">E3405</f>
        <v>0</v>
      </c>
      <c r="F3404" s="217">
        <f t="shared" si="832"/>
        <v>138.46153846153845</v>
      </c>
      <c r="G3404" s="218"/>
      <c r="H3404" s="218"/>
    </row>
    <row r="3405" spans="1:8" s="234" customFormat="1" x14ac:dyDescent="0.2">
      <c r="A3405" s="224">
        <v>638000</v>
      </c>
      <c r="B3405" s="222" t="s">
        <v>284</v>
      </c>
      <c r="C3405" s="233">
        <f>C3406</f>
        <v>65000</v>
      </c>
      <c r="D3405" s="233">
        <f t="shared" si="833"/>
        <v>90000</v>
      </c>
      <c r="E3405" s="233">
        <f t="shared" si="834"/>
        <v>0</v>
      </c>
      <c r="F3405" s="217">
        <f t="shared" si="832"/>
        <v>138.46153846153845</v>
      </c>
      <c r="G3405" s="218"/>
      <c r="H3405" s="218"/>
    </row>
    <row r="3406" spans="1:8" s="178" customFormat="1" x14ac:dyDescent="0.2">
      <c r="A3406" s="209">
        <v>638100</v>
      </c>
      <c r="B3406" s="210" t="s">
        <v>285</v>
      </c>
      <c r="C3406" s="231">
        <v>65000</v>
      </c>
      <c r="D3406" s="220">
        <v>90000</v>
      </c>
      <c r="E3406" s="220">
        <v>0</v>
      </c>
      <c r="F3406" s="221">
        <f t="shared" si="832"/>
        <v>138.46153846153845</v>
      </c>
      <c r="G3406" s="218"/>
      <c r="H3406" s="218"/>
    </row>
    <row r="3407" spans="1:8" s="178" customFormat="1" x14ac:dyDescent="0.2">
      <c r="A3407" s="241"/>
      <c r="B3407" s="227" t="s">
        <v>294</v>
      </c>
      <c r="C3407" s="238">
        <f>C3385+C3401+C3404</f>
        <v>1482000</v>
      </c>
      <c r="D3407" s="238">
        <f>D3385+D3401+D3404</f>
        <v>1546300</v>
      </c>
      <c r="E3407" s="238">
        <f>E3385+E3401+E3404</f>
        <v>0</v>
      </c>
      <c r="F3407" s="229">
        <f t="shared" si="832"/>
        <v>104.33873144399459</v>
      </c>
      <c r="G3407" s="218"/>
      <c r="H3407" s="218"/>
    </row>
    <row r="3408" spans="1:8" s="178" customFormat="1" x14ac:dyDescent="0.2">
      <c r="A3408" s="205"/>
      <c r="B3408" s="210"/>
      <c r="C3408" s="231"/>
      <c r="D3408" s="231"/>
      <c r="E3408" s="231"/>
      <c r="F3408" s="232"/>
      <c r="G3408" s="218"/>
      <c r="H3408" s="218"/>
    </row>
    <row r="3409" spans="1:8" s="178" customFormat="1" x14ac:dyDescent="0.2">
      <c r="A3409" s="205"/>
      <c r="B3409" s="210"/>
      <c r="C3409" s="231"/>
      <c r="D3409" s="231"/>
      <c r="E3409" s="231"/>
      <c r="F3409" s="232"/>
      <c r="G3409" s="218"/>
      <c r="H3409" s="218"/>
    </row>
    <row r="3410" spans="1:8" s="178" customFormat="1" x14ac:dyDescent="0.2">
      <c r="A3410" s="209" t="s">
        <v>486</v>
      </c>
      <c r="B3410" s="210"/>
      <c r="C3410" s="231"/>
      <c r="D3410" s="231"/>
      <c r="E3410" s="231"/>
      <c r="F3410" s="232"/>
      <c r="G3410" s="218"/>
      <c r="H3410" s="218"/>
    </row>
    <row r="3411" spans="1:8" s="178" customFormat="1" x14ac:dyDescent="0.2">
      <c r="A3411" s="209" t="s">
        <v>377</v>
      </c>
      <c r="B3411" s="210"/>
      <c r="C3411" s="231"/>
      <c r="D3411" s="231"/>
      <c r="E3411" s="231"/>
      <c r="F3411" s="232"/>
      <c r="G3411" s="218"/>
      <c r="H3411" s="218"/>
    </row>
    <row r="3412" spans="1:8" s="178" customFormat="1" x14ac:dyDescent="0.2">
      <c r="A3412" s="209" t="s">
        <v>487</v>
      </c>
      <c r="B3412" s="210"/>
      <c r="C3412" s="231"/>
      <c r="D3412" s="231"/>
      <c r="E3412" s="231"/>
      <c r="F3412" s="232"/>
      <c r="G3412" s="218"/>
      <c r="H3412" s="218"/>
    </row>
    <row r="3413" spans="1:8" s="178" customFormat="1" x14ac:dyDescent="0.2">
      <c r="A3413" s="209" t="s">
        <v>293</v>
      </c>
      <c r="B3413" s="210"/>
      <c r="C3413" s="231"/>
      <c r="D3413" s="231"/>
      <c r="E3413" s="231"/>
      <c r="F3413" s="232"/>
      <c r="G3413" s="218"/>
      <c r="H3413" s="218"/>
    </row>
    <row r="3414" spans="1:8" s="178" customFormat="1" x14ac:dyDescent="0.2">
      <c r="A3414" s="205"/>
      <c r="B3414" s="210"/>
      <c r="C3414" s="231"/>
      <c r="D3414" s="231"/>
      <c r="E3414" s="231"/>
      <c r="F3414" s="232"/>
      <c r="G3414" s="218"/>
      <c r="H3414" s="218"/>
    </row>
    <row r="3415" spans="1:8" s="178" customFormat="1" x14ac:dyDescent="0.2">
      <c r="A3415" s="224">
        <v>410000</v>
      </c>
      <c r="B3415" s="215" t="s">
        <v>44</v>
      </c>
      <c r="C3415" s="233">
        <f>C3416+C3421</f>
        <v>1249000</v>
      </c>
      <c r="D3415" s="233">
        <f t="shared" ref="D3415" si="835">D3416+D3421</f>
        <v>1245000.0000000005</v>
      </c>
      <c r="E3415" s="233">
        <f>E3416+E3421</f>
        <v>0</v>
      </c>
      <c r="F3415" s="217">
        <f t="shared" ref="F3415:F3434" si="836">D3415/C3415*100</f>
        <v>99.679743795036075</v>
      </c>
      <c r="G3415" s="218"/>
      <c r="H3415" s="218"/>
    </row>
    <row r="3416" spans="1:8" s="178" customFormat="1" x14ac:dyDescent="0.2">
      <c r="A3416" s="224">
        <v>411000</v>
      </c>
      <c r="B3416" s="215" t="s">
        <v>45</v>
      </c>
      <c r="C3416" s="233">
        <f>SUM(C3417:C3420)</f>
        <v>1147000</v>
      </c>
      <c r="D3416" s="233">
        <f t="shared" ref="D3416" si="837">SUM(D3417:D3420)</f>
        <v>1144000.0000000005</v>
      </c>
      <c r="E3416" s="233">
        <f>SUM(E3417:E3420)</f>
        <v>0</v>
      </c>
      <c r="F3416" s="217">
        <f t="shared" si="836"/>
        <v>99.738448125544949</v>
      </c>
      <c r="G3416" s="218"/>
      <c r="H3416" s="218"/>
    </row>
    <row r="3417" spans="1:8" s="178" customFormat="1" x14ac:dyDescent="0.2">
      <c r="A3417" s="209">
        <v>411100</v>
      </c>
      <c r="B3417" s="210" t="s">
        <v>46</v>
      </c>
      <c r="C3417" s="231">
        <f>1000000+75200+1300</f>
        <v>1076500</v>
      </c>
      <c r="D3417" s="220">
        <v>1074000.0000000005</v>
      </c>
      <c r="E3417" s="220">
        <v>0</v>
      </c>
      <c r="F3417" s="221">
        <f t="shared" si="836"/>
        <v>99.767765908035344</v>
      </c>
      <c r="G3417" s="218"/>
      <c r="H3417" s="218"/>
    </row>
    <row r="3418" spans="1:8" s="178" customFormat="1" ht="46.5" x14ac:dyDescent="0.2">
      <c r="A3418" s="209">
        <v>411200</v>
      </c>
      <c r="B3418" s="210" t="s">
        <v>47</v>
      </c>
      <c r="C3418" s="231">
        <v>50000</v>
      </c>
      <c r="D3418" s="220">
        <v>46000</v>
      </c>
      <c r="E3418" s="220">
        <v>0</v>
      </c>
      <c r="F3418" s="221">
        <f t="shared" si="836"/>
        <v>92</v>
      </c>
      <c r="G3418" s="218"/>
      <c r="H3418" s="218"/>
    </row>
    <row r="3419" spans="1:8" s="178" customFormat="1" ht="46.5" x14ac:dyDescent="0.2">
      <c r="A3419" s="209">
        <v>411300</v>
      </c>
      <c r="B3419" s="210" t="s">
        <v>48</v>
      </c>
      <c r="C3419" s="231">
        <v>10000</v>
      </c>
      <c r="D3419" s="220">
        <v>17500</v>
      </c>
      <c r="E3419" s="220">
        <v>0</v>
      </c>
      <c r="F3419" s="221">
        <f t="shared" si="836"/>
        <v>175</v>
      </c>
      <c r="G3419" s="218"/>
      <c r="H3419" s="218"/>
    </row>
    <row r="3420" spans="1:8" s="178" customFormat="1" x14ac:dyDescent="0.2">
      <c r="A3420" s="209">
        <v>411400</v>
      </c>
      <c r="B3420" s="210" t="s">
        <v>49</v>
      </c>
      <c r="C3420" s="231">
        <v>10500</v>
      </c>
      <c r="D3420" s="220">
        <v>6500</v>
      </c>
      <c r="E3420" s="220">
        <v>0</v>
      </c>
      <c r="F3420" s="221">
        <f t="shared" si="836"/>
        <v>61.904761904761905</v>
      </c>
      <c r="G3420" s="218"/>
      <c r="H3420" s="218"/>
    </row>
    <row r="3421" spans="1:8" s="178" customFormat="1" x14ac:dyDescent="0.2">
      <c r="A3421" s="224">
        <v>412000</v>
      </c>
      <c r="B3421" s="222" t="s">
        <v>50</v>
      </c>
      <c r="C3421" s="233">
        <f>SUM(C3422:C3430)</f>
        <v>102000</v>
      </c>
      <c r="D3421" s="233">
        <f>SUM(D3422:D3430)</f>
        <v>101000</v>
      </c>
      <c r="E3421" s="233">
        <f>SUM(E3422:E3430)</f>
        <v>0</v>
      </c>
      <c r="F3421" s="217">
        <f t="shared" si="836"/>
        <v>99.019607843137265</v>
      </c>
      <c r="G3421" s="218"/>
      <c r="H3421" s="218"/>
    </row>
    <row r="3422" spans="1:8" s="178" customFormat="1" ht="46.5" x14ac:dyDescent="0.2">
      <c r="A3422" s="209">
        <v>412200</v>
      </c>
      <c r="B3422" s="210" t="s">
        <v>52</v>
      </c>
      <c r="C3422" s="231">
        <v>40000</v>
      </c>
      <c r="D3422" s="220">
        <v>37399.999999999993</v>
      </c>
      <c r="E3422" s="220">
        <v>0</v>
      </c>
      <c r="F3422" s="221">
        <f t="shared" si="836"/>
        <v>93.499999999999986</v>
      </c>
      <c r="G3422" s="218"/>
      <c r="H3422" s="218"/>
    </row>
    <row r="3423" spans="1:8" s="178" customFormat="1" x14ac:dyDescent="0.2">
      <c r="A3423" s="209">
        <v>412300</v>
      </c>
      <c r="B3423" s="210" t="s">
        <v>53</v>
      </c>
      <c r="C3423" s="231">
        <v>14000</v>
      </c>
      <c r="D3423" s="220">
        <v>14000</v>
      </c>
      <c r="E3423" s="220">
        <v>0</v>
      </c>
      <c r="F3423" s="221">
        <f t="shared" si="836"/>
        <v>100</v>
      </c>
      <c r="G3423" s="218"/>
      <c r="H3423" s="218"/>
    </row>
    <row r="3424" spans="1:8" s="178" customFormat="1" x14ac:dyDescent="0.2">
      <c r="A3424" s="209">
        <v>412500</v>
      </c>
      <c r="B3424" s="210" t="s">
        <v>57</v>
      </c>
      <c r="C3424" s="231">
        <v>3000</v>
      </c>
      <c r="D3424" s="220">
        <v>3000</v>
      </c>
      <c r="E3424" s="220">
        <v>0</v>
      </c>
      <c r="F3424" s="221">
        <f t="shared" si="836"/>
        <v>100</v>
      </c>
      <c r="G3424" s="218"/>
      <c r="H3424" s="218"/>
    </row>
    <row r="3425" spans="1:8" s="178" customFormat="1" x14ac:dyDescent="0.2">
      <c r="A3425" s="209">
        <v>412600</v>
      </c>
      <c r="B3425" s="210" t="s">
        <v>58</v>
      </c>
      <c r="C3425" s="231">
        <v>10000</v>
      </c>
      <c r="D3425" s="220">
        <v>9400</v>
      </c>
      <c r="E3425" s="220">
        <v>0</v>
      </c>
      <c r="F3425" s="221">
        <f t="shared" si="836"/>
        <v>94</v>
      </c>
      <c r="G3425" s="218"/>
      <c r="H3425" s="218"/>
    </row>
    <row r="3426" spans="1:8" s="178" customFormat="1" x14ac:dyDescent="0.2">
      <c r="A3426" s="209">
        <v>412700</v>
      </c>
      <c r="B3426" s="210" t="s">
        <v>60</v>
      </c>
      <c r="C3426" s="231">
        <v>30000</v>
      </c>
      <c r="D3426" s="220">
        <v>31400</v>
      </c>
      <c r="E3426" s="220">
        <v>0</v>
      </c>
      <c r="F3426" s="221">
        <f t="shared" si="836"/>
        <v>104.66666666666666</v>
      </c>
      <c r="G3426" s="218"/>
      <c r="H3426" s="218"/>
    </row>
    <row r="3427" spans="1:8" s="178" customFormat="1" x14ac:dyDescent="0.2">
      <c r="A3427" s="209">
        <v>412900</v>
      </c>
      <c r="B3427" s="223" t="s">
        <v>74</v>
      </c>
      <c r="C3427" s="231">
        <v>500</v>
      </c>
      <c r="D3427" s="220">
        <v>500</v>
      </c>
      <c r="E3427" s="220">
        <v>0</v>
      </c>
      <c r="F3427" s="221">
        <f t="shared" si="836"/>
        <v>100</v>
      </c>
      <c r="G3427" s="218"/>
      <c r="H3427" s="218"/>
    </row>
    <row r="3428" spans="1:8" s="178" customFormat="1" x14ac:dyDescent="0.2">
      <c r="A3428" s="209">
        <v>412900</v>
      </c>
      <c r="B3428" s="223" t="s">
        <v>76</v>
      </c>
      <c r="C3428" s="231">
        <v>1000</v>
      </c>
      <c r="D3428" s="220">
        <v>2200</v>
      </c>
      <c r="E3428" s="220">
        <v>0</v>
      </c>
      <c r="F3428" s="221">
        <f t="shared" si="836"/>
        <v>220.00000000000003</v>
      </c>
      <c r="G3428" s="218"/>
      <c r="H3428" s="218"/>
    </row>
    <row r="3429" spans="1:8" s="178" customFormat="1" ht="46.5" x14ac:dyDescent="0.2">
      <c r="A3429" s="209">
        <v>412900</v>
      </c>
      <c r="B3429" s="223" t="s">
        <v>77</v>
      </c>
      <c r="C3429" s="231">
        <v>1000</v>
      </c>
      <c r="D3429" s="220">
        <v>600</v>
      </c>
      <c r="E3429" s="220">
        <v>0</v>
      </c>
      <c r="F3429" s="221">
        <f t="shared" si="836"/>
        <v>60</v>
      </c>
      <c r="G3429" s="218"/>
      <c r="H3429" s="218"/>
    </row>
    <row r="3430" spans="1:8" s="178" customFormat="1" x14ac:dyDescent="0.2">
      <c r="A3430" s="209">
        <v>412900</v>
      </c>
      <c r="B3430" s="223" t="s">
        <v>78</v>
      </c>
      <c r="C3430" s="231">
        <v>2500</v>
      </c>
      <c r="D3430" s="220">
        <v>2500</v>
      </c>
      <c r="E3430" s="220">
        <v>0</v>
      </c>
      <c r="F3430" s="221">
        <f t="shared" si="836"/>
        <v>100</v>
      </c>
      <c r="G3430" s="218"/>
      <c r="H3430" s="218"/>
    </row>
    <row r="3431" spans="1:8" s="178" customFormat="1" x14ac:dyDescent="0.2">
      <c r="A3431" s="224">
        <v>510000</v>
      </c>
      <c r="B3431" s="222" t="s">
        <v>245</v>
      </c>
      <c r="C3431" s="233">
        <f>C3432</f>
        <v>5000</v>
      </c>
      <c r="D3431" s="233">
        <f t="shared" ref="D3431:D3432" si="838">D3432</f>
        <v>5000</v>
      </c>
      <c r="E3431" s="233">
        <f t="shared" ref="E3431:E3432" si="839">E3432</f>
        <v>0</v>
      </c>
      <c r="F3431" s="217">
        <f t="shared" si="836"/>
        <v>100</v>
      </c>
      <c r="G3431" s="218"/>
      <c r="H3431" s="218"/>
    </row>
    <row r="3432" spans="1:8" s="178" customFormat="1" x14ac:dyDescent="0.2">
      <c r="A3432" s="224">
        <v>511000</v>
      </c>
      <c r="B3432" s="222" t="s">
        <v>246</v>
      </c>
      <c r="C3432" s="233">
        <f>C3433</f>
        <v>5000</v>
      </c>
      <c r="D3432" s="233">
        <f t="shared" si="838"/>
        <v>5000</v>
      </c>
      <c r="E3432" s="233">
        <f t="shared" si="839"/>
        <v>0</v>
      </c>
      <c r="F3432" s="217">
        <f t="shared" si="836"/>
        <v>100</v>
      </c>
      <c r="G3432" s="218"/>
      <c r="H3432" s="218"/>
    </row>
    <row r="3433" spans="1:8" s="178" customFormat="1" x14ac:dyDescent="0.2">
      <c r="A3433" s="209">
        <v>511300</v>
      </c>
      <c r="B3433" s="210" t="s">
        <v>249</v>
      </c>
      <c r="C3433" s="231">
        <v>5000</v>
      </c>
      <c r="D3433" s="220">
        <v>5000</v>
      </c>
      <c r="E3433" s="220">
        <v>0</v>
      </c>
      <c r="F3433" s="221">
        <f t="shared" si="836"/>
        <v>100</v>
      </c>
      <c r="G3433" s="218"/>
      <c r="H3433" s="218"/>
    </row>
    <row r="3434" spans="1:8" s="234" customFormat="1" x14ac:dyDescent="0.2">
      <c r="A3434" s="224">
        <v>630000</v>
      </c>
      <c r="B3434" s="222" t="s">
        <v>277</v>
      </c>
      <c r="C3434" s="233">
        <f>C3437+C3435</f>
        <v>10000</v>
      </c>
      <c r="D3434" s="233">
        <f t="shared" ref="D3434" si="840">D3437+D3435</f>
        <v>20000</v>
      </c>
      <c r="E3434" s="233">
        <f t="shared" ref="E3434" si="841">E3437+E3435</f>
        <v>10000</v>
      </c>
      <c r="F3434" s="217">
        <f t="shared" si="836"/>
        <v>200</v>
      </c>
      <c r="G3434" s="218"/>
      <c r="H3434" s="218"/>
    </row>
    <row r="3435" spans="1:8" s="234" customFormat="1" x14ac:dyDescent="0.2">
      <c r="A3435" s="224">
        <v>631000</v>
      </c>
      <c r="B3435" s="222" t="s">
        <v>278</v>
      </c>
      <c r="C3435" s="233">
        <f>C3436</f>
        <v>0</v>
      </c>
      <c r="D3435" s="233">
        <f t="shared" ref="D3435" si="842">D3436</f>
        <v>0</v>
      </c>
      <c r="E3435" s="233">
        <f t="shared" ref="E3435" si="843">E3436</f>
        <v>10000</v>
      </c>
      <c r="F3435" s="217">
        <v>0</v>
      </c>
      <c r="G3435" s="218"/>
      <c r="H3435" s="218"/>
    </row>
    <row r="3436" spans="1:8" s="178" customFormat="1" x14ac:dyDescent="0.2">
      <c r="A3436" s="239">
        <v>631200</v>
      </c>
      <c r="B3436" s="210" t="s">
        <v>280</v>
      </c>
      <c r="C3436" s="231">
        <v>0</v>
      </c>
      <c r="D3436" s="220">
        <v>0</v>
      </c>
      <c r="E3436" s="231">
        <v>10000</v>
      </c>
      <c r="F3436" s="217">
        <v>0</v>
      </c>
      <c r="G3436" s="218"/>
      <c r="H3436" s="218"/>
    </row>
    <row r="3437" spans="1:8" s="234" customFormat="1" x14ac:dyDescent="0.2">
      <c r="A3437" s="224">
        <v>638000</v>
      </c>
      <c r="B3437" s="222" t="s">
        <v>284</v>
      </c>
      <c r="C3437" s="233">
        <f>C3438</f>
        <v>10000</v>
      </c>
      <c r="D3437" s="233">
        <f t="shared" ref="D3437" si="844">D3438</f>
        <v>20000</v>
      </c>
      <c r="E3437" s="233">
        <f t="shared" ref="E3437" si="845">E3438</f>
        <v>0</v>
      </c>
      <c r="F3437" s="217">
        <f>D3437/C3437*100</f>
        <v>200</v>
      </c>
      <c r="G3437" s="218"/>
      <c r="H3437" s="218"/>
    </row>
    <row r="3438" spans="1:8" s="178" customFormat="1" x14ac:dyDescent="0.2">
      <c r="A3438" s="209">
        <v>638100</v>
      </c>
      <c r="B3438" s="210" t="s">
        <v>285</v>
      </c>
      <c r="C3438" s="231">
        <v>10000</v>
      </c>
      <c r="D3438" s="220">
        <v>20000</v>
      </c>
      <c r="E3438" s="220">
        <v>0</v>
      </c>
      <c r="F3438" s="221">
        <f>D3438/C3438*100</f>
        <v>200</v>
      </c>
      <c r="G3438" s="218"/>
      <c r="H3438" s="218"/>
    </row>
    <row r="3439" spans="1:8" s="178" customFormat="1" x14ac:dyDescent="0.2">
      <c r="A3439" s="241"/>
      <c r="B3439" s="227" t="s">
        <v>294</v>
      </c>
      <c r="C3439" s="238">
        <f>C3415+C3431+C3434</f>
        <v>1264000</v>
      </c>
      <c r="D3439" s="238">
        <f>D3415+D3431+D3434</f>
        <v>1270000.0000000005</v>
      </c>
      <c r="E3439" s="238">
        <f>E3415+E3431+E3434</f>
        <v>10000</v>
      </c>
      <c r="F3439" s="229">
        <f>D3439/C3439*100</f>
        <v>100.47468354430384</v>
      </c>
      <c r="G3439" s="218"/>
      <c r="H3439" s="218"/>
    </row>
    <row r="3440" spans="1:8" s="178" customFormat="1" x14ac:dyDescent="0.2">
      <c r="A3440" s="242"/>
      <c r="B3440" s="202"/>
      <c r="C3440" s="212"/>
      <c r="D3440" s="212"/>
      <c r="E3440" s="212"/>
      <c r="F3440" s="213"/>
      <c r="G3440" s="218"/>
      <c r="H3440" s="218"/>
    </row>
    <row r="3441" spans="1:8" s="178" customFormat="1" x14ac:dyDescent="0.2">
      <c r="A3441" s="242"/>
      <c r="B3441" s="202"/>
      <c r="C3441" s="212"/>
      <c r="D3441" s="212"/>
      <c r="E3441" s="212"/>
      <c r="F3441" s="213"/>
      <c r="G3441" s="218"/>
      <c r="H3441" s="218"/>
    </row>
    <row r="3442" spans="1:8" s="178" customFormat="1" x14ac:dyDescent="0.2">
      <c r="A3442" s="209" t="s">
        <v>649</v>
      </c>
      <c r="B3442" s="210"/>
      <c r="C3442" s="212"/>
      <c r="D3442" s="212"/>
      <c r="E3442" s="212"/>
      <c r="F3442" s="213"/>
      <c r="G3442" s="218"/>
      <c r="H3442" s="218"/>
    </row>
    <row r="3443" spans="1:8" s="178" customFormat="1" x14ac:dyDescent="0.2">
      <c r="A3443" s="209" t="s">
        <v>377</v>
      </c>
      <c r="B3443" s="210"/>
      <c r="C3443" s="212"/>
      <c r="D3443" s="212"/>
      <c r="E3443" s="212"/>
      <c r="F3443" s="213"/>
      <c r="G3443" s="218"/>
      <c r="H3443" s="218"/>
    </row>
    <row r="3444" spans="1:8" s="178" customFormat="1" x14ac:dyDescent="0.2">
      <c r="A3444" s="209" t="s">
        <v>650</v>
      </c>
      <c r="B3444" s="210"/>
      <c r="C3444" s="212"/>
      <c r="D3444" s="212"/>
      <c r="E3444" s="212"/>
      <c r="F3444" s="213"/>
      <c r="G3444" s="218"/>
      <c r="H3444" s="218"/>
    </row>
    <row r="3445" spans="1:8" s="178" customFormat="1" x14ac:dyDescent="0.2">
      <c r="A3445" s="209" t="s">
        <v>293</v>
      </c>
      <c r="B3445" s="210"/>
      <c r="C3445" s="212"/>
      <c r="D3445" s="212"/>
      <c r="E3445" s="212"/>
      <c r="F3445" s="213"/>
      <c r="G3445" s="218"/>
      <c r="H3445" s="218"/>
    </row>
    <row r="3446" spans="1:8" s="178" customFormat="1" x14ac:dyDescent="0.2">
      <c r="A3446" s="205"/>
      <c r="B3446" s="210"/>
      <c r="C3446" s="212"/>
      <c r="D3446" s="212"/>
      <c r="E3446" s="212"/>
      <c r="F3446" s="213"/>
      <c r="G3446" s="218"/>
      <c r="H3446" s="218"/>
    </row>
    <row r="3447" spans="1:8" s="234" customFormat="1" x14ac:dyDescent="0.2">
      <c r="A3447" s="224">
        <v>410000</v>
      </c>
      <c r="B3447" s="215" t="s">
        <v>44</v>
      </c>
      <c r="C3447" s="233">
        <f>C3448+C3453</f>
        <v>1144200</v>
      </c>
      <c r="D3447" s="233">
        <f t="shared" ref="D3447" si="846">D3448+D3453</f>
        <v>1159900</v>
      </c>
      <c r="E3447" s="233">
        <f>E3448+E3453</f>
        <v>0</v>
      </c>
      <c r="F3447" s="217">
        <f t="shared" ref="F3447:F3460" si="847">D3447/C3447*100</f>
        <v>101.37213773815768</v>
      </c>
      <c r="G3447" s="218"/>
      <c r="H3447" s="218"/>
    </row>
    <row r="3448" spans="1:8" s="234" customFormat="1" x14ac:dyDescent="0.2">
      <c r="A3448" s="224">
        <v>411000</v>
      </c>
      <c r="B3448" s="215" t="s">
        <v>45</v>
      </c>
      <c r="C3448" s="233">
        <f>SUM(C3449:C3452)</f>
        <v>964300</v>
      </c>
      <c r="D3448" s="233">
        <f t="shared" ref="D3448" si="848">SUM(D3449:D3452)</f>
        <v>977600</v>
      </c>
      <c r="E3448" s="233">
        <f>SUM(E3449:E3452)</f>
        <v>0</v>
      </c>
      <c r="F3448" s="217">
        <f t="shared" si="847"/>
        <v>101.37923882609145</v>
      </c>
      <c r="G3448" s="218"/>
      <c r="H3448" s="218"/>
    </row>
    <row r="3449" spans="1:8" s="178" customFormat="1" x14ac:dyDescent="0.2">
      <c r="A3449" s="209">
        <v>411100</v>
      </c>
      <c r="B3449" s="210" t="s">
        <v>46</v>
      </c>
      <c r="C3449" s="231">
        <f>835000+42400+400</f>
        <v>877800</v>
      </c>
      <c r="D3449" s="220">
        <v>877800</v>
      </c>
      <c r="E3449" s="220">
        <v>0</v>
      </c>
      <c r="F3449" s="221">
        <f t="shared" si="847"/>
        <v>100</v>
      </c>
      <c r="G3449" s="218"/>
      <c r="H3449" s="218"/>
    </row>
    <row r="3450" spans="1:8" s="178" customFormat="1" ht="46.5" x14ac:dyDescent="0.2">
      <c r="A3450" s="209">
        <v>411200</v>
      </c>
      <c r="B3450" s="210" t="s">
        <v>47</v>
      </c>
      <c r="C3450" s="231">
        <v>54000</v>
      </c>
      <c r="D3450" s="220">
        <v>64800</v>
      </c>
      <c r="E3450" s="220">
        <v>0</v>
      </c>
      <c r="F3450" s="221">
        <f t="shared" si="847"/>
        <v>120</v>
      </c>
      <c r="G3450" s="218"/>
      <c r="H3450" s="218"/>
    </row>
    <row r="3451" spans="1:8" s="178" customFormat="1" ht="46.5" x14ac:dyDescent="0.2">
      <c r="A3451" s="209">
        <v>411300</v>
      </c>
      <c r="B3451" s="210" t="s">
        <v>48</v>
      </c>
      <c r="C3451" s="231">
        <v>20000</v>
      </c>
      <c r="D3451" s="220">
        <v>19999.999999999964</v>
      </c>
      <c r="E3451" s="220">
        <v>0</v>
      </c>
      <c r="F3451" s="221">
        <f t="shared" si="847"/>
        <v>99.999999999999829</v>
      </c>
      <c r="G3451" s="218"/>
      <c r="H3451" s="218"/>
    </row>
    <row r="3452" spans="1:8" s="178" customFormat="1" x14ac:dyDescent="0.2">
      <c r="A3452" s="209">
        <v>411400</v>
      </c>
      <c r="B3452" s="210" t="s">
        <v>49</v>
      </c>
      <c r="C3452" s="231">
        <v>12500</v>
      </c>
      <c r="D3452" s="220">
        <v>14999.999999999967</v>
      </c>
      <c r="E3452" s="220">
        <v>0</v>
      </c>
      <c r="F3452" s="221">
        <f t="shared" si="847"/>
        <v>119.99999999999973</v>
      </c>
      <c r="G3452" s="218"/>
      <c r="H3452" s="218"/>
    </row>
    <row r="3453" spans="1:8" s="234" customFormat="1" x14ac:dyDescent="0.2">
      <c r="A3453" s="224">
        <v>412000</v>
      </c>
      <c r="B3453" s="222" t="s">
        <v>50</v>
      </c>
      <c r="C3453" s="233">
        <f>SUM(C3454:C3461)</f>
        <v>179900</v>
      </c>
      <c r="D3453" s="233">
        <f>SUM(D3454:D3461)</f>
        <v>182299.99999999997</v>
      </c>
      <c r="E3453" s="233">
        <f>SUM(E3454:E3461)</f>
        <v>0</v>
      </c>
      <c r="F3453" s="217">
        <f t="shared" si="847"/>
        <v>101.33407448582543</v>
      </c>
      <c r="G3453" s="218"/>
      <c r="H3453" s="218"/>
    </row>
    <row r="3454" spans="1:8" s="178" customFormat="1" ht="46.5" x14ac:dyDescent="0.2">
      <c r="A3454" s="209">
        <v>412200</v>
      </c>
      <c r="B3454" s="210" t="s">
        <v>52</v>
      </c>
      <c r="C3454" s="231">
        <v>110000</v>
      </c>
      <c r="D3454" s="220">
        <v>112000</v>
      </c>
      <c r="E3454" s="220">
        <v>0</v>
      </c>
      <c r="F3454" s="221">
        <f t="shared" si="847"/>
        <v>101.81818181818181</v>
      </c>
      <c r="G3454" s="218"/>
      <c r="H3454" s="218"/>
    </row>
    <row r="3455" spans="1:8" s="178" customFormat="1" x14ac:dyDescent="0.2">
      <c r="A3455" s="209">
        <v>412300</v>
      </c>
      <c r="B3455" s="210" t="s">
        <v>53</v>
      </c>
      <c r="C3455" s="231">
        <v>20000</v>
      </c>
      <c r="D3455" s="220">
        <v>18999.999999999993</v>
      </c>
      <c r="E3455" s="220">
        <v>0</v>
      </c>
      <c r="F3455" s="221">
        <f t="shared" si="847"/>
        <v>94.999999999999957</v>
      </c>
      <c r="G3455" s="218"/>
      <c r="H3455" s="218"/>
    </row>
    <row r="3456" spans="1:8" s="178" customFormat="1" x14ac:dyDescent="0.2">
      <c r="A3456" s="209">
        <v>412500</v>
      </c>
      <c r="B3456" s="210" t="s">
        <v>57</v>
      </c>
      <c r="C3456" s="231">
        <v>3800</v>
      </c>
      <c r="D3456" s="220">
        <v>3500</v>
      </c>
      <c r="E3456" s="220">
        <v>0</v>
      </c>
      <c r="F3456" s="221">
        <f t="shared" si="847"/>
        <v>92.10526315789474</v>
      </c>
      <c r="G3456" s="218"/>
      <c r="H3456" s="218"/>
    </row>
    <row r="3457" spans="1:8" s="178" customFormat="1" x14ac:dyDescent="0.2">
      <c r="A3457" s="209">
        <v>412600</v>
      </c>
      <c r="B3457" s="210" t="s">
        <v>58</v>
      </c>
      <c r="C3457" s="231">
        <v>4000</v>
      </c>
      <c r="D3457" s="220">
        <v>3699.9999999999995</v>
      </c>
      <c r="E3457" s="220">
        <v>0</v>
      </c>
      <c r="F3457" s="221">
        <f t="shared" si="847"/>
        <v>92.5</v>
      </c>
      <c r="G3457" s="218"/>
      <c r="H3457" s="218"/>
    </row>
    <row r="3458" spans="1:8" s="178" customFormat="1" x14ac:dyDescent="0.2">
      <c r="A3458" s="209">
        <v>412700</v>
      </c>
      <c r="B3458" s="210" t="s">
        <v>60</v>
      </c>
      <c r="C3458" s="231">
        <v>40000</v>
      </c>
      <c r="D3458" s="220">
        <v>38999.999999999964</v>
      </c>
      <c r="E3458" s="220">
        <v>0</v>
      </c>
      <c r="F3458" s="221">
        <f t="shared" si="847"/>
        <v>97.499999999999915</v>
      </c>
      <c r="G3458" s="218"/>
      <c r="H3458" s="218"/>
    </row>
    <row r="3459" spans="1:8" s="178" customFormat="1" ht="46.5" x14ac:dyDescent="0.2">
      <c r="A3459" s="209">
        <v>412900</v>
      </c>
      <c r="B3459" s="223" t="s">
        <v>77</v>
      </c>
      <c r="C3459" s="231">
        <v>100</v>
      </c>
      <c r="D3459" s="220">
        <v>100</v>
      </c>
      <c r="E3459" s="220">
        <v>0</v>
      </c>
      <c r="F3459" s="221">
        <f t="shared" si="847"/>
        <v>100</v>
      </c>
      <c r="G3459" s="218"/>
      <c r="H3459" s="218"/>
    </row>
    <row r="3460" spans="1:8" s="178" customFormat="1" x14ac:dyDescent="0.2">
      <c r="A3460" s="209">
        <v>412900</v>
      </c>
      <c r="B3460" s="223" t="s">
        <v>78</v>
      </c>
      <c r="C3460" s="231">
        <v>2000</v>
      </c>
      <c r="D3460" s="220">
        <v>2000</v>
      </c>
      <c r="E3460" s="220">
        <v>0</v>
      </c>
      <c r="F3460" s="221">
        <f t="shared" si="847"/>
        <v>100</v>
      </c>
      <c r="G3460" s="218"/>
      <c r="H3460" s="218"/>
    </row>
    <row r="3461" spans="1:8" s="178" customFormat="1" x14ac:dyDescent="0.2">
      <c r="A3461" s="209">
        <v>412900</v>
      </c>
      <c r="B3461" s="223" t="s">
        <v>80</v>
      </c>
      <c r="C3461" s="231">
        <v>0</v>
      </c>
      <c r="D3461" s="220">
        <v>3000</v>
      </c>
      <c r="E3461" s="220">
        <v>0</v>
      </c>
      <c r="F3461" s="217">
        <v>0</v>
      </c>
      <c r="G3461" s="218"/>
      <c r="H3461" s="218"/>
    </row>
    <row r="3462" spans="1:8" s="234" customFormat="1" x14ac:dyDescent="0.2">
      <c r="A3462" s="224">
        <v>510000</v>
      </c>
      <c r="B3462" s="222" t="s">
        <v>245</v>
      </c>
      <c r="C3462" s="233">
        <f t="shared" ref="C3462:E3463" si="849">C3463+0</f>
        <v>10000</v>
      </c>
      <c r="D3462" s="233">
        <f t="shared" si="849"/>
        <v>10000</v>
      </c>
      <c r="E3462" s="233">
        <f t="shared" si="849"/>
        <v>0</v>
      </c>
      <c r="F3462" s="217">
        <f>D3462/C3462*100</f>
        <v>100</v>
      </c>
      <c r="G3462" s="218"/>
      <c r="H3462" s="218"/>
    </row>
    <row r="3463" spans="1:8" s="234" customFormat="1" x14ac:dyDescent="0.2">
      <c r="A3463" s="224">
        <v>511000</v>
      </c>
      <c r="B3463" s="222" t="s">
        <v>246</v>
      </c>
      <c r="C3463" s="233">
        <f t="shared" si="849"/>
        <v>10000</v>
      </c>
      <c r="D3463" s="233">
        <f t="shared" si="849"/>
        <v>10000</v>
      </c>
      <c r="E3463" s="233">
        <f t="shared" si="849"/>
        <v>0</v>
      </c>
      <c r="F3463" s="217">
        <f>D3463/C3463*100</f>
        <v>100</v>
      </c>
      <c r="G3463" s="218"/>
      <c r="H3463" s="218"/>
    </row>
    <row r="3464" spans="1:8" s="178" customFormat="1" x14ac:dyDescent="0.2">
      <c r="A3464" s="209">
        <v>511300</v>
      </c>
      <c r="B3464" s="210" t="s">
        <v>249</v>
      </c>
      <c r="C3464" s="231">
        <v>10000</v>
      </c>
      <c r="D3464" s="220">
        <v>10000</v>
      </c>
      <c r="E3464" s="220">
        <v>0</v>
      </c>
      <c r="F3464" s="221">
        <f>D3464/C3464*100</f>
        <v>100</v>
      </c>
      <c r="G3464" s="218"/>
      <c r="H3464" s="218"/>
    </row>
    <row r="3465" spans="1:8" s="234" customFormat="1" x14ac:dyDescent="0.2">
      <c r="A3465" s="224">
        <v>630000</v>
      </c>
      <c r="B3465" s="222" t="s">
        <v>277</v>
      </c>
      <c r="C3465" s="233">
        <f>C3466+C3468</f>
        <v>20000</v>
      </c>
      <c r="D3465" s="233">
        <f t="shared" ref="D3465" si="850">D3466+D3468</f>
        <v>24999.999999999996</v>
      </c>
      <c r="E3465" s="233">
        <f>E3466+E3468</f>
        <v>1500000</v>
      </c>
      <c r="F3465" s="217">
        <f>D3465/C3465*100</f>
        <v>124.99999999999997</v>
      </c>
      <c r="G3465" s="218"/>
      <c r="H3465" s="218"/>
    </row>
    <row r="3466" spans="1:8" s="234" customFormat="1" x14ac:dyDescent="0.2">
      <c r="A3466" s="224">
        <v>631000</v>
      </c>
      <c r="B3466" s="222" t="s">
        <v>278</v>
      </c>
      <c r="C3466" s="233">
        <f>C3467</f>
        <v>0</v>
      </c>
      <c r="D3466" s="233">
        <f t="shared" ref="D3466" si="851">D3467</f>
        <v>0</v>
      </c>
      <c r="E3466" s="233">
        <f>E3467</f>
        <v>1500000</v>
      </c>
      <c r="F3466" s="217">
        <v>0</v>
      </c>
      <c r="G3466" s="218"/>
      <c r="H3466" s="218"/>
    </row>
    <row r="3467" spans="1:8" s="178" customFormat="1" x14ac:dyDescent="0.2">
      <c r="A3467" s="239">
        <v>631200</v>
      </c>
      <c r="B3467" s="210" t="s">
        <v>280</v>
      </c>
      <c r="C3467" s="231">
        <v>0</v>
      </c>
      <c r="D3467" s="220">
        <v>0</v>
      </c>
      <c r="E3467" s="231">
        <v>1500000</v>
      </c>
      <c r="F3467" s="217">
        <v>0</v>
      </c>
      <c r="G3467" s="218"/>
      <c r="H3467" s="218"/>
    </row>
    <row r="3468" spans="1:8" s="234" customFormat="1" x14ac:dyDescent="0.2">
      <c r="A3468" s="224">
        <v>638000</v>
      </c>
      <c r="B3468" s="222" t="s">
        <v>284</v>
      </c>
      <c r="C3468" s="233">
        <f>C3469</f>
        <v>20000</v>
      </c>
      <c r="D3468" s="233">
        <f t="shared" ref="D3468" si="852">D3469</f>
        <v>24999.999999999996</v>
      </c>
      <c r="E3468" s="233">
        <f t="shared" ref="E3468" si="853">E3469</f>
        <v>0</v>
      </c>
      <c r="F3468" s="217">
        <f>D3468/C3468*100</f>
        <v>124.99999999999997</v>
      </c>
      <c r="G3468" s="218"/>
      <c r="H3468" s="218"/>
    </row>
    <row r="3469" spans="1:8" s="178" customFormat="1" x14ac:dyDescent="0.2">
      <c r="A3469" s="209">
        <v>638100</v>
      </c>
      <c r="B3469" s="210" t="s">
        <v>285</v>
      </c>
      <c r="C3469" s="231">
        <v>20000</v>
      </c>
      <c r="D3469" s="220">
        <v>24999.999999999996</v>
      </c>
      <c r="E3469" s="220">
        <v>0</v>
      </c>
      <c r="F3469" s="221">
        <f>D3469/C3469*100</f>
        <v>124.99999999999997</v>
      </c>
      <c r="G3469" s="218"/>
      <c r="H3469" s="218"/>
    </row>
    <row r="3470" spans="1:8" s="261" customFormat="1" x14ac:dyDescent="0.2">
      <c r="A3470" s="241"/>
      <c r="B3470" s="227" t="s">
        <v>294</v>
      </c>
      <c r="C3470" s="238">
        <f>C3447+C3462+C3465</f>
        <v>1174200</v>
      </c>
      <c r="D3470" s="238">
        <f>D3447+D3462+D3465</f>
        <v>1194900</v>
      </c>
      <c r="E3470" s="238">
        <f>E3447+E3462+E3465</f>
        <v>1500000</v>
      </c>
      <c r="F3470" s="229">
        <f>D3470/C3470*100</f>
        <v>101.76290240163515</v>
      </c>
      <c r="G3470" s="218"/>
      <c r="H3470" s="218"/>
    </row>
    <row r="3471" spans="1:8" s="178" customFormat="1" x14ac:dyDescent="0.2">
      <c r="A3471" s="242"/>
      <c r="B3471" s="202"/>
      <c r="C3471" s="212"/>
      <c r="D3471" s="212"/>
      <c r="E3471" s="212"/>
      <c r="F3471" s="213"/>
      <c r="G3471" s="218"/>
      <c r="H3471" s="218"/>
    </row>
    <row r="3472" spans="1:8" s="178" customFormat="1" x14ac:dyDescent="0.2">
      <c r="A3472" s="242"/>
      <c r="B3472" s="202"/>
      <c r="C3472" s="212"/>
      <c r="D3472" s="212"/>
      <c r="E3472" s="212"/>
      <c r="F3472" s="213"/>
      <c r="G3472" s="218"/>
      <c r="H3472" s="218"/>
    </row>
    <row r="3473" spans="1:8" s="178" customFormat="1" x14ac:dyDescent="0.2">
      <c r="A3473" s="209" t="s">
        <v>488</v>
      </c>
      <c r="B3473" s="222"/>
      <c r="C3473" s="231"/>
      <c r="D3473" s="231"/>
      <c r="E3473" s="231"/>
      <c r="F3473" s="232"/>
      <c r="G3473" s="218"/>
      <c r="H3473" s="218"/>
    </row>
    <row r="3474" spans="1:8" s="178" customFormat="1" x14ac:dyDescent="0.2">
      <c r="A3474" s="209" t="s">
        <v>489</v>
      </c>
      <c r="B3474" s="222"/>
      <c r="C3474" s="231"/>
      <c r="D3474" s="231"/>
      <c r="E3474" s="231"/>
      <c r="F3474" s="232"/>
      <c r="G3474" s="218"/>
      <c r="H3474" s="218"/>
    </row>
    <row r="3475" spans="1:8" s="178" customFormat="1" x14ac:dyDescent="0.2">
      <c r="A3475" s="209" t="s">
        <v>367</v>
      </c>
      <c r="B3475" s="222"/>
      <c r="C3475" s="231"/>
      <c r="D3475" s="231"/>
      <c r="E3475" s="231"/>
      <c r="F3475" s="232"/>
      <c r="G3475" s="218"/>
      <c r="H3475" s="218"/>
    </row>
    <row r="3476" spans="1:8" s="178" customFormat="1" x14ac:dyDescent="0.2">
      <c r="A3476" s="209" t="s">
        <v>293</v>
      </c>
      <c r="B3476" s="222"/>
      <c r="C3476" s="231"/>
      <c r="D3476" s="231"/>
      <c r="E3476" s="231"/>
      <c r="F3476" s="232"/>
      <c r="G3476" s="218"/>
      <c r="H3476" s="218"/>
    </row>
    <row r="3477" spans="1:8" s="178" customFormat="1" x14ac:dyDescent="0.2">
      <c r="A3477" s="209"/>
      <c r="B3477" s="211"/>
      <c r="C3477" s="212"/>
      <c r="D3477" s="212"/>
      <c r="E3477" s="212"/>
      <c r="F3477" s="213"/>
      <c r="G3477" s="218"/>
      <c r="H3477" s="218"/>
    </row>
    <row r="3478" spans="1:8" s="178" customFormat="1" x14ac:dyDescent="0.2">
      <c r="A3478" s="224">
        <v>410000</v>
      </c>
      <c r="B3478" s="215" t="s">
        <v>44</v>
      </c>
      <c r="C3478" s="233">
        <f>C3479+C3484+C3499+C3497</f>
        <v>8529000</v>
      </c>
      <c r="D3478" s="233">
        <f>D3479+D3484+D3499+D3497</f>
        <v>8460500</v>
      </c>
      <c r="E3478" s="233">
        <f>E3479+E3484+E3499+E3497</f>
        <v>0</v>
      </c>
      <c r="F3478" s="217">
        <f>D3478/C3478*100</f>
        <v>99.196857779341073</v>
      </c>
      <c r="G3478" s="218"/>
      <c r="H3478" s="218"/>
    </row>
    <row r="3479" spans="1:8" s="178" customFormat="1" x14ac:dyDescent="0.2">
      <c r="A3479" s="224">
        <v>411000</v>
      </c>
      <c r="B3479" s="215" t="s">
        <v>45</v>
      </c>
      <c r="C3479" s="233">
        <f>SUM(C3480:C3483)</f>
        <v>2231600</v>
      </c>
      <c r="D3479" s="233">
        <f t="shared" ref="D3479" si="854">SUM(D3480:D3483)</f>
        <v>2206400</v>
      </c>
      <c r="E3479" s="233">
        <f>SUM(E3480:E3483)</f>
        <v>0</v>
      </c>
      <c r="F3479" s="217">
        <f>D3479/C3479*100</f>
        <v>98.870765370138017</v>
      </c>
      <c r="G3479" s="218"/>
      <c r="H3479" s="218"/>
    </row>
    <row r="3480" spans="1:8" s="178" customFormat="1" x14ac:dyDescent="0.2">
      <c r="A3480" s="209">
        <v>411100</v>
      </c>
      <c r="B3480" s="210" t="s">
        <v>46</v>
      </c>
      <c r="C3480" s="231">
        <v>2127000</v>
      </c>
      <c r="D3480" s="220">
        <v>2027000</v>
      </c>
      <c r="E3480" s="220">
        <v>0</v>
      </c>
      <c r="F3480" s="221">
        <f>D3480/C3480*100</f>
        <v>95.298542548189928</v>
      </c>
      <c r="G3480" s="218"/>
      <c r="H3480" s="218"/>
    </row>
    <row r="3481" spans="1:8" s="178" customFormat="1" ht="46.5" x14ac:dyDescent="0.2">
      <c r="A3481" s="209">
        <v>411200</v>
      </c>
      <c r="B3481" s="210" t="s">
        <v>47</v>
      </c>
      <c r="C3481" s="231">
        <v>75000</v>
      </c>
      <c r="D3481" s="220">
        <v>85000</v>
      </c>
      <c r="E3481" s="220">
        <v>0</v>
      </c>
      <c r="F3481" s="221">
        <f>D3481/C3481*100</f>
        <v>113.33333333333333</v>
      </c>
      <c r="G3481" s="218"/>
      <c r="H3481" s="218"/>
    </row>
    <row r="3482" spans="1:8" s="178" customFormat="1" ht="46.5" x14ac:dyDescent="0.2">
      <c r="A3482" s="209">
        <v>411300</v>
      </c>
      <c r="B3482" s="210" t="s">
        <v>48</v>
      </c>
      <c r="C3482" s="231">
        <v>21200</v>
      </c>
      <c r="D3482" s="220">
        <v>82000.000000000029</v>
      </c>
      <c r="E3482" s="220">
        <v>0</v>
      </c>
      <c r="F3482" s="221"/>
      <c r="G3482" s="218"/>
      <c r="H3482" s="218"/>
    </row>
    <row r="3483" spans="1:8" s="178" customFormat="1" x14ac:dyDescent="0.2">
      <c r="A3483" s="209">
        <v>411400</v>
      </c>
      <c r="B3483" s="210" t="s">
        <v>49</v>
      </c>
      <c r="C3483" s="231">
        <v>8400</v>
      </c>
      <c r="D3483" s="220">
        <v>12400</v>
      </c>
      <c r="E3483" s="220">
        <v>0</v>
      </c>
      <c r="F3483" s="221">
        <f t="shared" ref="F3483:F3491" si="855">D3483/C3483*100</f>
        <v>147.61904761904762</v>
      </c>
      <c r="G3483" s="218"/>
      <c r="H3483" s="218"/>
    </row>
    <row r="3484" spans="1:8" s="178" customFormat="1" x14ac:dyDescent="0.2">
      <c r="A3484" s="224">
        <v>412000</v>
      </c>
      <c r="B3484" s="222" t="s">
        <v>50</v>
      </c>
      <c r="C3484" s="233">
        <f>SUM(C3485:C3496)</f>
        <v>963500</v>
      </c>
      <c r="D3484" s="233">
        <f>SUM(D3485:D3496)</f>
        <v>917700</v>
      </c>
      <c r="E3484" s="233">
        <f>SUM(E3485:E3496)</f>
        <v>0</v>
      </c>
      <c r="F3484" s="217">
        <f t="shared" si="855"/>
        <v>95.246497145822516</v>
      </c>
      <c r="G3484" s="218"/>
      <c r="H3484" s="218"/>
    </row>
    <row r="3485" spans="1:8" s="178" customFormat="1" x14ac:dyDescent="0.2">
      <c r="A3485" s="209">
        <v>412100</v>
      </c>
      <c r="B3485" s="210" t="s">
        <v>51</v>
      </c>
      <c r="C3485" s="231">
        <v>25000</v>
      </c>
      <c r="D3485" s="220">
        <v>25000</v>
      </c>
      <c r="E3485" s="220">
        <v>0</v>
      </c>
      <c r="F3485" s="221">
        <f t="shared" si="855"/>
        <v>100</v>
      </c>
      <c r="G3485" s="218"/>
      <c r="H3485" s="218"/>
    </row>
    <row r="3486" spans="1:8" s="178" customFormat="1" ht="46.5" x14ac:dyDescent="0.2">
      <c r="A3486" s="209">
        <v>412200</v>
      </c>
      <c r="B3486" s="210" t="s">
        <v>52</v>
      </c>
      <c r="C3486" s="231">
        <v>420000</v>
      </c>
      <c r="D3486" s="220">
        <v>358100</v>
      </c>
      <c r="E3486" s="220">
        <v>0</v>
      </c>
      <c r="F3486" s="221">
        <f t="shared" si="855"/>
        <v>85.261904761904759</v>
      </c>
      <c r="G3486" s="218"/>
      <c r="H3486" s="218"/>
    </row>
    <row r="3487" spans="1:8" s="178" customFormat="1" x14ac:dyDescent="0.2">
      <c r="A3487" s="209">
        <v>412300</v>
      </c>
      <c r="B3487" s="210" t="s">
        <v>53</v>
      </c>
      <c r="C3487" s="231">
        <v>20000</v>
      </c>
      <c r="D3487" s="220">
        <v>20000</v>
      </c>
      <c r="E3487" s="220">
        <v>0</v>
      </c>
      <c r="F3487" s="221">
        <f t="shared" si="855"/>
        <v>100</v>
      </c>
      <c r="G3487" s="218"/>
      <c r="H3487" s="218"/>
    </row>
    <row r="3488" spans="1:8" s="178" customFormat="1" x14ac:dyDescent="0.2">
      <c r="A3488" s="209">
        <v>412500</v>
      </c>
      <c r="B3488" s="210" t="s">
        <v>57</v>
      </c>
      <c r="C3488" s="231">
        <v>20000</v>
      </c>
      <c r="D3488" s="220">
        <v>20000</v>
      </c>
      <c r="E3488" s="220">
        <v>0</v>
      </c>
      <c r="F3488" s="221">
        <f t="shared" si="855"/>
        <v>100</v>
      </c>
      <c r="G3488" s="218"/>
      <c r="H3488" s="218"/>
    </row>
    <row r="3489" spans="1:8" s="178" customFormat="1" x14ac:dyDescent="0.2">
      <c r="A3489" s="209">
        <v>412600</v>
      </c>
      <c r="B3489" s="210" t="s">
        <v>58</v>
      </c>
      <c r="C3489" s="231">
        <v>57000</v>
      </c>
      <c r="D3489" s="220">
        <v>57000</v>
      </c>
      <c r="E3489" s="220">
        <v>0</v>
      </c>
      <c r="F3489" s="221">
        <f t="shared" si="855"/>
        <v>100</v>
      </c>
      <c r="G3489" s="218"/>
      <c r="H3489" s="218"/>
    </row>
    <row r="3490" spans="1:8" s="178" customFormat="1" x14ac:dyDescent="0.2">
      <c r="A3490" s="209">
        <v>412700</v>
      </c>
      <c r="B3490" s="210" t="s">
        <v>60</v>
      </c>
      <c r="C3490" s="231">
        <v>400000</v>
      </c>
      <c r="D3490" s="220">
        <v>383100</v>
      </c>
      <c r="E3490" s="220">
        <v>0</v>
      </c>
      <c r="F3490" s="221">
        <f t="shared" si="855"/>
        <v>95.775000000000006</v>
      </c>
      <c r="G3490" s="218"/>
      <c r="H3490" s="218"/>
    </row>
    <row r="3491" spans="1:8" s="178" customFormat="1" x14ac:dyDescent="0.2">
      <c r="A3491" s="209">
        <v>412900</v>
      </c>
      <c r="B3491" s="223" t="s">
        <v>74</v>
      </c>
      <c r="C3491" s="231">
        <v>1000</v>
      </c>
      <c r="D3491" s="220">
        <v>1000</v>
      </c>
      <c r="E3491" s="220">
        <v>0</v>
      </c>
      <c r="F3491" s="221">
        <f t="shared" si="855"/>
        <v>100</v>
      </c>
      <c r="G3491" s="218"/>
      <c r="H3491" s="218"/>
    </row>
    <row r="3492" spans="1:8" s="178" customFormat="1" x14ac:dyDescent="0.2">
      <c r="A3492" s="209">
        <v>412900</v>
      </c>
      <c r="B3492" s="223" t="s">
        <v>75</v>
      </c>
      <c r="C3492" s="231">
        <v>7000</v>
      </c>
      <c r="D3492" s="220">
        <v>36999.999999999971</v>
      </c>
      <c r="E3492" s="220">
        <v>0</v>
      </c>
      <c r="F3492" s="221"/>
      <c r="G3492" s="218"/>
      <c r="H3492" s="218"/>
    </row>
    <row r="3493" spans="1:8" s="178" customFormat="1" x14ac:dyDescent="0.2">
      <c r="A3493" s="209">
        <v>412900</v>
      </c>
      <c r="B3493" s="223" t="s">
        <v>76</v>
      </c>
      <c r="C3493" s="231">
        <v>3999.9999999999995</v>
      </c>
      <c r="D3493" s="220">
        <v>5000</v>
      </c>
      <c r="E3493" s="220">
        <v>0</v>
      </c>
      <c r="F3493" s="221">
        <f>D3493/C3493*100</f>
        <v>125.00000000000003</v>
      </c>
      <c r="G3493" s="218"/>
      <c r="H3493" s="218"/>
    </row>
    <row r="3494" spans="1:8" s="178" customFormat="1" ht="46.5" x14ac:dyDescent="0.2">
      <c r="A3494" s="209">
        <v>412900</v>
      </c>
      <c r="B3494" s="223" t="s">
        <v>77</v>
      </c>
      <c r="C3494" s="231">
        <v>4500</v>
      </c>
      <c r="D3494" s="220">
        <v>4500.0000000000009</v>
      </c>
      <c r="E3494" s="220">
        <v>0</v>
      </c>
      <c r="F3494" s="221">
        <f>D3494/C3494*100</f>
        <v>100.00000000000003</v>
      </c>
      <c r="G3494" s="218"/>
      <c r="H3494" s="218"/>
    </row>
    <row r="3495" spans="1:8" s="178" customFormat="1" x14ac:dyDescent="0.2">
      <c r="A3495" s="209">
        <v>412900</v>
      </c>
      <c r="B3495" s="223" t="s">
        <v>78</v>
      </c>
      <c r="C3495" s="231">
        <v>5000</v>
      </c>
      <c r="D3495" s="220">
        <v>5000</v>
      </c>
      <c r="E3495" s="220">
        <v>0</v>
      </c>
      <c r="F3495" s="221">
        <f>D3495/C3495*100</f>
        <v>100</v>
      </c>
      <c r="G3495" s="218"/>
      <c r="H3495" s="218"/>
    </row>
    <row r="3496" spans="1:8" s="178" customFormat="1" x14ac:dyDescent="0.2">
      <c r="A3496" s="209">
        <v>412900</v>
      </c>
      <c r="B3496" s="210" t="s">
        <v>80</v>
      </c>
      <c r="C3496" s="231">
        <v>0</v>
      </c>
      <c r="D3496" s="220">
        <v>2000</v>
      </c>
      <c r="E3496" s="220">
        <v>0</v>
      </c>
      <c r="F3496" s="217">
        <v>0</v>
      </c>
      <c r="G3496" s="218"/>
      <c r="H3496" s="218"/>
    </row>
    <row r="3497" spans="1:8" s="234" customFormat="1" x14ac:dyDescent="0.2">
      <c r="A3497" s="224">
        <v>413000</v>
      </c>
      <c r="B3497" s="222" t="s">
        <v>97</v>
      </c>
      <c r="C3497" s="233">
        <f>C3498</f>
        <v>0</v>
      </c>
      <c r="D3497" s="233">
        <f t="shared" ref="D3497" si="856">D3498</f>
        <v>2500</v>
      </c>
      <c r="E3497" s="233">
        <f t="shared" ref="E3497" si="857">E3498</f>
        <v>0</v>
      </c>
      <c r="F3497" s="217">
        <v>0</v>
      </c>
      <c r="G3497" s="218"/>
      <c r="H3497" s="218"/>
    </row>
    <row r="3498" spans="1:8" s="178" customFormat="1" x14ac:dyDescent="0.2">
      <c r="A3498" s="209">
        <v>413900</v>
      </c>
      <c r="B3498" s="210" t="s">
        <v>106</v>
      </c>
      <c r="C3498" s="231">
        <v>0</v>
      </c>
      <c r="D3498" s="220">
        <v>2500</v>
      </c>
      <c r="E3498" s="220">
        <v>0</v>
      </c>
      <c r="F3498" s="217">
        <v>0</v>
      </c>
      <c r="G3498" s="218"/>
      <c r="H3498" s="218"/>
    </row>
    <row r="3499" spans="1:8" s="234" customFormat="1" x14ac:dyDescent="0.2">
      <c r="A3499" s="224">
        <v>415000</v>
      </c>
      <c r="B3499" s="222" t="s">
        <v>119</v>
      </c>
      <c r="C3499" s="233">
        <f>SUM(C3500:C3507)</f>
        <v>5333900</v>
      </c>
      <c r="D3499" s="233">
        <f t="shared" ref="D3499" si="858">SUM(D3500:D3507)</f>
        <v>5333899.9999999991</v>
      </c>
      <c r="E3499" s="233">
        <f t="shared" ref="E3499" si="859">SUM(E3500:E3507)</f>
        <v>0</v>
      </c>
      <c r="F3499" s="217">
        <f t="shared" ref="F3499:F3511" si="860">D3499/C3499*100</f>
        <v>99.999999999999972</v>
      </c>
      <c r="G3499" s="218"/>
      <c r="H3499" s="218"/>
    </row>
    <row r="3500" spans="1:8" s="178" customFormat="1" x14ac:dyDescent="0.2">
      <c r="A3500" s="209">
        <v>415200</v>
      </c>
      <c r="B3500" s="210" t="s">
        <v>131</v>
      </c>
      <c r="C3500" s="231">
        <v>50000</v>
      </c>
      <c r="D3500" s="220">
        <v>50000</v>
      </c>
      <c r="E3500" s="220">
        <v>0</v>
      </c>
      <c r="F3500" s="221">
        <f t="shared" si="860"/>
        <v>100</v>
      </c>
      <c r="G3500" s="218"/>
      <c r="H3500" s="218"/>
    </row>
    <row r="3501" spans="1:8" s="178" customFormat="1" x14ac:dyDescent="0.2">
      <c r="A3501" s="209">
        <v>415200</v>
      </c>
      <c r="B3501" s="210" t="s">
        <v>346</v>
      </c>
      <c r="C3501" s="231">
        <v>79999.999999999985</v>
      </c>
      <c r="D3501" s="220">
        <v>79999.999999999985</v>
      </c>
      <c r="E3501" s="220">
        <v>0</v>
      </c>
      <c r="F3501" s="221">
        <f t="shared" si="860"/>
        <v>100</v>
      </c>
      <c r="G3501" s="218"/>
      <c r="H3501" s="218"/>
    </row>
    <row r="3502" spans="1:8" s="178" customFormat="1" x14ac:dyDescent="0.2">
      <c r="A3502" s="209">
        <v>415200</v>
      </c>
      <c r="B3502" s="210" t="s">
        <v>132</v>
      </c>
      <c r="C3502" s="231">
        <v>50000</v>
      </c>
      <c r="D3502" s="220">
        <v>50000</v>
      </c>
      <c r="E3502" s="220">
        <v>0</v>
      </c>
      <c r="F3502" s="221">
        <f t="shared" si="860"/>
        <v>100</v>
      </c>
      <c r="G3502" s="218"/>
      <c r="H3502" s="218"/>
    </row>
    <row r="3503" spans="1:8" s="178" customFormat="1" x14ac:dyDescent="0.2">
      <c r="A3503" s="209">
        <v>415200</v>
      </c>
      <c r="B3503" s="210" t="s">
        <v>133</v>
      </c>
      <c r="C3503" s="231">
        <v>30000</v>
      </c>
      <c r="D3503" s="220">
        <v>30000</v>
      </c>
      <c r="E3503" s="220">
        <v>0</v>
      </c>
      <c r="F3503" s="221">
        <f t="shared" si="860"/>
        <v>100</v>
      </c>
      <c r="G3503" s="218"/>
      <c r="H3503" s="218"/>
    </row>
    <row r="3504" spans="1:8" s="178" customFormat="1" x14ac:dyDescent="0.2">
      <c r="A3504" s="209">
        <v>415200</v>
      </c>
      <c r="B3504" s="210" t="s">
        <v>134</v>
      </c>
      <c r="C3504" s="231">
        <v>50000</v>
      </c>
      <c r="D3504" s="220">
        <v>50000</v>
      </c>
      <c r="E3504" s="220">
        <v>0</v>
      </c>
      <c r="F3504" s="221">
        <f t="shared" si="860"/>
        <v>100</v>
      </c>
      <c r="G3504" s="218"/>
      <c r="H3504" s="218"/>
    </row>
    <row r="3505" spans="1:8" s="178" customFormat="1" ht="46.5" x14ac:dyDescent="0.2">
      <c r="A3505" s="209">
        <v>415200</v>
      </c>
      <c r="B3505" s="210" t="s">
        <v>135</v>
      </c>
      <c r="C3505" s="231">
        <v>50000</v>
      </c>
      <c r="D3505" s="220">
        <v>50000</v>
      </c>
      <c r="E3505" s="220">
        <v>0</v>
      </c>
      <c r="F3505" s="221">
        <f t="shared" si="860"/>
        <v>100</v>
      </c>
      <c r="G3505" s="218"/>
      <c r="H3505" s="218"/>
    </row>
    <row r="3506" spans="1:8" s="178" customFormat="1" x14ac:dyDescent="0.2">
      <c r="A3506" s="209">
        <v>415200</v>
      </c>
      <c r="B3506" s="210" t="s">
        <v>136</v>
      </c>
      <c r="C3506" s="231">
        <v>5003900</v>
      </c>
      <c r="D3506" s="220">
        <v>5003899.9999999991</v>
      </c>
      <c r="E3506" s="220">
        <v>0</v>
      </c>
      <c r="F3506" s="221">
        <f t="shared" si="860"/>
        <v>99.999999999999972</v>
      </c>
      <c r="G3506" s="218"/>
      <c r="H3506" s="218"/>
    </row>
    <row r="3507" spans="1:8" s="178" customFormat="1" x14ac:dyDescent="0.2">
      <c r="A3507" s="209">
        <v>415200</v>
      </c>
      <c r="B3507" s="210" t="s">
        <v>137</v>
      </c>
      <c r="C3507" s="231">
        <v>20000</v>
      </c>
      <c r="D3507" s="220">
        <v>20000</v>
      </c>
      <c r="E3507" s="220">
        <v>0</v>
      </c>
      <c r="F3507" s="221">
        <f t="shared" si="860"/>
        <v>100</v>
      </c>
      <c r="G3507" s="218"/>
      <c r="H3507" s="218"/>
    </row>
    <row r="3508" spans="1:8" s="178" customFormat="1" x14ac:dyDescent="0.2">
      <c r="A3508" s="224">
        <v>480000</v>
      </c>
      <c r="B3508" s="222" t="s">
        <v>202</v>
      </c>
      <c r="C3508" s="233">
        <f>C3509</f>
        <v>3330000</v>
      </c>
      <c r="D3508" s="233">
        <f t="shared" ref="D3508" si="861">D3509</f>
        <v>5750300</v>
      </c>
      <c r="E3508" s="233">
        <f t="shared" ref="E3508" si="862">E3509</f>
        <v>0</v>
      </c>
      <c r="F3508" s="217">
        <f t="shared" si="860"/>
        <v>172.68168168168168</v>
      </c>
      <c r="G3508" s="218"/>
      <c r="H3508" s="218"/>
    </row>
    <row r="3509" spans="1:8" s="178" customFormat="1" x14ac:dyDescent="0.2">
      <c r="A3509" s="224">
        <v>487000</v>
      </c>
      <c r="B3509" s="222" t="s">
        <v>25</v>
      </c>
      <c r="C3509" s="233">
        <f>SUM(C3510:C3513)</f>
        <v>3330000</v>
      </c>
      <c r="D3509" s="233">
        <f>SUM(D3510:D3513)</f>
        <v>5750300</v>
      </c>
      <c r="E3509" s="233">
        <f>SUM(E3510:E3513)</f>
        <v>0</v>
      </c>
      <c r="F3509" s="217">
        <f t="shared" si="860"/>
        <v>172.68168168168168</v>
      </c>
      <c r="G3509" s="218"/>
      <c r="H3509" s="218"/>
    </row>
    <row r="3510" spans="1:8" s="178" customFormat="1" x14ac:dyDescent="0.2">
      <c r="A3510" s="209">
        <v>487100</v>
      </c>
      <c r="B3510" s="210" t="s">
        <v>206</v>
      </c>
      <c r="C3510" s="231">
        <v>20000</v>
      </c>
      <c r="D3510" s="220">
        <v>20000</v>
      </c>
      <c r="E3510" s="220">
        <v>0</v>
      </c>
      <c r="F3510" s="221">
        <f t="shared" si="860"/>
        <v>100</v>
      </c>
      <c r="G3510" s="218"/>
      <c r="H3510" s="218"/>
    </row>
    <row r="3511" spans="1:8" s="178" customFormat="1" x14ac:dyDescent="0.2">
      <c r="A3511" s="209">
        <v>487300</v>
      </c>
      <c r="B3511" s="210" t="s">
        <v>210</v>
      </c>
      <c r="C3511" s="231">
        <v>3300000</v>
      </c>
      <c r="D3511" s="220">
        <v>3300000</v>
      </c>
      <c r="E3511" s="220">
        <v>0</v>
      </c>
      <c r="F3511" s="221">
        <f t="shared" si="860"/>
        <v>100</v>
      </c>
      <c r="G3511" s="218"/>
      <c r="H3511" s="218"/>
    </row>
    <row r="3512" spans="1:8" s="178" customFormat="1" x14ac:dyDescent="0.2">
      <c r="A3512" s="209">
        <v>487300</v>
      </c>
      <c r="B3512" s="210" t="s">
        <v>217</v>
      </c>
      <c r="C3512" s="231">
        <v>0</v>
      </c>
      <c r="D3512" s="220">
        <v>2420300</v>
      </c>
      <c r="E3512" s="220">
        <v>0</v>
      </c>
      <c r="F3512" s="217">
        <v>0</v>
      </c>
      <c r="G3512" s="218"/>
      <c r="H3512" s="218"/>
    </row>
    <row r="3513" spans="1:8" s="178" customFormat="1" x14ac:dyDescent="0.2">
      <c r="A3513" s="209">
        <v>487300</v>
      </c>
      <c r="B3513" s="210" t="s">
        <v>212</v>
      </c>
      <c r="C3513" s="231">
        <v>10000</v>
      </c>
      <c r="D3513" s="220">
        <v>10000</v>
      </c>
      <c r="E3513" s="220">
        <v>0</v>
      </c>
      <c r="F3513" s="221">
        <f t="shared" ref="F3513:F3522" si="863">D3513/C3513*100</f>
        <v>100</v>
      </c>
      <c r="G3513" s="218"/>
      <c r="H3513" s="218"/>
    </row>
    <row r="3514" spans="1:8" s="178" customFormat="1" x14ac:dyDescent="0.2">
      <c r="A3514" s="224">
        <v>510000</v>
      </c>
      <c r="B3514" s="222" t="s">
        <v>245</v>
      </c>
      <c r="C3514" s="233">
        <f>C3515+C3517+0</f>
        <v>16000</v>
      </c>
      <c r="D3514" s="233">
        <f>D3515+D3517+0</f>
        <v>12000</v>
      </c>
      <c r="E3514" s="233">
        <f>E3515+E3517+0</f>
        <v>0</v>
      </c>
      <c r="F3514" s="217">
        <f t="shared" si="863"/>
        <v>75</v>
      </c>
      <c r="G3514" s="218"/>
      <c r="H3514" s="218"/>
    </row>
    <row r="3515" spans="1:8" s="178" customFormat="1" x14ac:dyDescent="0.2">
      <c r="A3515" s="224">
        <v>511000</v>
      </c>
      <c r="B3515" s="222" t="s">
        <v>246</v>
      </c>
      <c r="C3515" s="233">
        <f>SUM(C3516:C3516)</f>
        <v>10000</v>
      </c>
      <c r="D3515" s="233">
        <f>SUM(D3516:D3516)</f>
        <v>7000</v>
      </c>
      <c r="E3515" s="233">
        <f>SUM(E3516:E3516)</f>
        <v>0</v>
      </c>
      <c r="F3515" s="217">
        <f t="shared" si="863"/>
        <v>70</v>
      </c>
      <c r="G3515" s="218"/>
      <c r="H3515" s="218"/>
    </row>
    <row r="3516" spans="1:8" s="178" customFormat="1" x14ac:dyDescent="0.2">
      <c r="A3516" s="209">
        <v>511300</v>
      </c>
      <c r="B3516" s="210" t="s">
        <v>249</v>
      </c>
      <c r="C3516" s="231">
        <v>10000</v>
      </c>
      <c r="D3516" s="220">
        <v>7000</v>
      </c>
      <c r="E3516" s="220">
        <v>0</v>
      </c>
      <c r="F3516" s="221">
        <f t="shared" si="863"/>
        <v>70</v>
      </c>
      <c r="G3516" s="218"/>
      <c r="H3516" s="218"/>
    </row>
    <row r="3517" spans="1:8" s="234" customFormat="1" x14ac:dyDescent="0.2">
      <c r="A3517" s="224">
        <v>516000</v>
      </c>
      <c r="B3517" s="222" t="s">
        <v>257</v>
      </c>
      <c r="C3517" s="233">
        <f>C3518</f>
        <v>6000</v>
      </c>
      <c r="D3517" s="233">
        <f t="shared" ref="D3517" si="864">D3518</f>
        <v>5000</v>
      </c>
      <c r="E3517" s="233">
        <f t="shared" ref="E3517" si="865">E3518</f>
        <v>0</v>
      </c>
      <c r="F3517" s="217">
        <f t="shared" si="863"/>
        <v>83.333333333333343</v>
      </c>
      <c r="G3517" s="218"/>
      <c r="H3517" s="218"/>
    </row>
    <row r="3518" spans="1:8" s="178" customFormat="1" x14ac:dyDescent="0.2">
      <c r="A3518" s="209">
        <v>516100</v>
      </c>
      <c r="B3518" s="210" t="s">
        <v>257</v>
      </c>
      <c r="C3518" s="231">
        <v>6000</v>
      </c>
      <c r="D3518" s="220">
        <v>5000</v>
      </c>
      <c r="E3518" s="220">
        <v>0</v>
      </c>
      <c r="F3518" s="221">
        <f t="shared" si="863"/>
        <v>83.333333333333343</v>
      </c>
      <c r="G3518" s="218"/>
      <c r="H3518" s="218"/>
    </row>
    <row r="3519" spans="1:8" s="234" customFormat="1" x14ac:dyDescent="0.2">
      <c r="A3519" s="224">
        <v>630000</v>
      </c>
      <c r="B3519" s="222" t="s">
        <v>277</v>
      </c>
      <c r="C3519" s="233">
        <f>C3520+0</f>
        <v>35000</v>
      </c>
      <c r="D3519" s="233">
        <f>D3520+0</f>
        <v>64999.999999999993</v>
      </c>
      <c r="E3519" s="233">
        <f>E3520+0</f>
        <v>0</v>
      </c>
      <c r="F3519" s="217">
        <f t="shared" si="863"/>
        <v>185.71428571428569</v>
      </c>
      <c r="G3519" s="218"/>
      <c r="H3519" s="218"/>
    </row>
    <row r="3520" spans="1:8" s="234" customFormat="1" x14ac:dyDescent="0.2">
      <c r="A3520" s="224">
        <v>638000</v>
      </c>
      <c r="B3520" s="222" t="s">
        <v>284</v>
      </c>
      <c r="C3520" s="233">
        <f>C3521</f>
        <v>35000</v>
      </c>
      <c r="D3520" s="233">
        <f t="shared" ref="D3520" si="866">D3521</f>
        <v>64999.999999999993</v>
      </c>
      <c r="E3520" s="233">
        <f t="shared" ref="E3520" si="867">E3521</f>
        <v>0</v>
      </c>
      <c r="F3520" s="217">
        <f t="shared" si="863"/>
        <v>185.71428571428569</v>
      </c>
      <c r="G3520" s="218"/>
      <c r="H3520" s="218"/>
    </row>
    <row r="3521" spans="1:8" s="178" customFormat="1" x14ac:dyDescent="0.2">
      <c r="A3521" s="209">
        <v>638100</v>
      </c>
      <c r="B3521" s="210" t="s">
        <v>285</v>
      </c>
      <c r="C3521" s="231">
        <v>35000</v>
      </c>
      <c r="D3521" s="220">
        <v>64999.999999999993</v>
      </c>
      <c r="E3521" s="220">
        <v>0</v>
      </c>
      <c r="F3521" s="221">
        <f t="shared" si="863"/>
        <v>185.71428571428569</v>
      </c>
      <c r="G3521" s="218"/>
      <c r="H3521" s="218"/>
    </row>
    <row r="3522" spans="1:8" s="178" customFormat="1" x14ac:dyDescent="0.2">
      <c r="A3522" s="241"/>
      <c r="B3522" s="227" t="s">
        <v>294</v>
      </c>
      <c r="C3522" s="238">
        <f>C3478+C3508+C3514+C3519</f>
        <v>11910000</v>
      </c>
      <c r="D3522" s="238">
        <f>D3478+D3508+D3514+D3519</f>
        <v>14287800</v>
      </c>
      <c r="E3522" s="238">
        <f>E3478+E3508+E3514+E3519</f>
        <v>0</v>
      </c>
      <c r="F3522" s="229">
        <f t="shared" si="863"/>
        <v>119.96473551637278</v>
      </c>
      <c r="G3522" s="218"/>
      <c r="H3522" s="218"/>
    </row>
    <row r="3523" spans="1:8" s="178" customFormat="1" x14ac:dyDescent="0.2">
      <c r="A3523" s="209"/>
      <c r="B3523" s="210"/>
      <c r="C3523" s="231"/>
      <c r="D3523" s="231"/>
      <c r="E3523" s="231"/>
      <c r="F3523" s="232"/>
      <c r="G3523" s="218"/>
      <c r="H3523" s="218"/>
    </row>
    <row r="3524" spans="1:8" s="178" customFormat="1" x14ac:dyDescent="0.2">
      <c r="A3524" s="205"/>
      <c r="B3524" s="202"/>
      <c r="C3524" s="231"/>
      <c r="D3524" s="231"/>
      <c r="E3524" s="231"/>
      <c r="F3524" s="232"/>
      <c r="G3524" s="218"/>
      <c r="H3524" s="218"/>
    </row>
    <row r="3525" spans="1:8" s="178" customFormat="1" x14ac:dyDescent="0.2">
      <c r="A3525" s="209" t="s">
        <v>738</v>
      </c>
      <c r="B3525" s="222"/>
      <c r="C3525" s="231"/>
      <c r="D3525" s="231"/>
      <c r="E3525" s="231"/>
      <c r="F3525" s="232"/>
      <c r="G3525" s="218"/>
      <c r="H3525" s="218"/>
    </row>
    <row r="3526" spans="1:8" s="178" customFormat="1" x14ac:dyDescent="0.2">
      <c r="A3526" s="209" t="s">
        <v>490</v>
      </c>
      <c r="B3526" s="222"/>
      <c r="C3526" s="231"/>
      <c r="D3526" s="231"/>
      <c r="E3526" s="231"/>
      <c r="F3526" s="232"/>
      <c r="G3526" s="218"/>
      <c r="H3526" s="218"/>
    </row>
    <row r="3527" spans="1:8" s="178" customFormat="1" x14ac:dyDescent="0.2">
      <c r="A3527" s="209" t="s">
        <v>390</v>
      </c>
      <c r="B3527" s="222"/>
      <c r="C3527" s="231"/>
      <c r="D3527" s="231"/>
      <c r="E3527" s="231"/>
      <c r="F3527" s="232"/>
      <c r="G3527" s="218"/>
      <c r="H3527" s="218"/>
    </row>
    <row r="3528" spans="1:8" s="178" customFormat="1" x14ac:dyDescent="0.2">
      <c r="A3528" s="209" t="s">
        <v>293</v>
      </c>
      <c r="B3528" s="222"/>
      <c r="C3528" s="231"/>
      <c r="D3528" s="231"/>
      <c r="E3528" s="231"/>
      <c r="F3528" s="232"/>
      <c r="G3528" s="218"/>
      <c r="H3528" s="218"/>
    </row>
    <row r="3529" spans="1:8" s="178" customFormat="1" x14ac:dyDescent="0.2">
      <c r="A3529" s="209"/>
      <c r="B3529" s="211"/>
      <c r="C3529" s="212"/>
      <c r="D3529" s="212"/>
      <c r="E3529" s="212"/>
      <c r="F3529" s="213"/>
      <c r="G3529" s="218"/>
      <c r="H3529" s="218"/>
    </row>
    <row r="3530" spans="1:8" s="178" customFormat="1" x14ac:dyDescent="0.2">
      <c r="A3530" s="224">
        <v>410000</v>
      </c>
      <c r="B3530" s="215" t="s">
        <v>44</v>
      </c>
      <c r="C3530" s="233">
        <f>C3531+C3536+C3548+C3553+0+0</f>
        <v>6129200</v>
      </c>
      <c r="D3530" s="233">
        <f>D3531+D3536+D3548+D3553+0+0</f>
        <v>6226700</v>
      </c>
      <c r="E3530" s="233">
        <f>E3531+E3536+E3548+E3553+0+0</f>
        <v>0</v>
      </c>
      <c r="F3530" s="217">
        <f t="shared" ref="F3530:F3562" si="868">D3530/C3530*100</f>
        <v>101.59074593747961</v>
      </c>
      <c r="G3530" s="218"/>
      <c r="H3530" s="218"/>
    </row>
    <row r="3531" spans="1:8" s="178" customFormat="1" x14ac:dyDescent="0.2">
      <c r="A3531" s="224">
        <v>411000</v>
      </c>
      <c r="B3531" s="215" t="s">
        <v>45</v>
      </c>
      <c r="C3531" s="233">
        <f>SUM(C3532:C3535)</f>
        <v>1863500</v>
      </c>
      <c r="D3531" s="233">
        <f t="shared" ref="D3531" si="869">SUM(D3532:D3535)</f>
        <v>1802700</v>
      </c>
      <c r="E3531" s="233">
        <f t="shared" ref="E3531" si="870">SUM(E3532:E3535)</f>
        <v>0</v>
      </c>
      <c r="F3531" s="217">
        <f t="shared" si="868"/>
        <v>96.737322243090958</v>
      </c>
      <c r="G3531" s="218"/>
      <c r="H3531" s="218"/>
    </row>
    <row r="3532" spans="1:8" s="178" customFormat="1" x14ac:dyDescent="0.2">
      <c r="A3532" s="209">
        <v>411100</v>
      </c>
      <c r="B3532" s="210" t="s">
        <v>46</v>
      </c>
      <c r="C3532" s="231">
        <v>1750000</v>
      </c>
      <c r="D3532" s="220">
        <v>1704000</v>
      </c>
      <c r="E3532" s="220">
        <v>0</v>
      </c>
      <c r="F3532" s="221">
        <f t="shared" si="868"/>
        <v>97.371428571428581</v>
      </c>
      <c r="G3532" s="218"/>
      <c r="H3532" s="218"/>
    </row>
    <row r="3533" spans="1:8" s="178" customFormat="1" ht="46.5" x14ac:dyDescent="0.2">
      <c r="A3533" s="209">
        <v>411200</v>
      </c>
      <c r="B3533" s="210" t="s">
        <v>47</v>
      </c>
      <c r="C3533" s="231">
        <v>45000</v>
      </c>
      <c r="D3533" s="220">
        <v>48700</v>
      </c>
      <c r="E3533" s="220">
        <v>0</v>
      </c>
      <c r="F3533" s="221">
        <f t="shared" si="868"/>
        <v>108.22222222222221</v>
      </c>
      <c r="G3533" s="218"/>
      <c r="H3533" s="218"/>
    </row>
    <row r="3534" spans="1:8" s="178" customFormat="1" ht="46.5" x14ac:dyDescent="0.2">
      <c r="A3534" s="209">
        <v>411300</v>
      </c>
      <c r="B3534" s="210" t="s">
        <v>48</v>
      </c>
      <c r="C3534" s="231">
        <v>54000</v>
      </c>
      <c r="D3534" s="220">
        <v>41600</v>
      </c>
      <c r="E3534" s="220">
        <v>0</v>
      </c>
      <c r="F3534" s="221">
        <f t="shared" si="868"/>
        <v>77.037037037037038</v>
      </c>
      <c r="G3534" s="218"/>
      <c r="H3534" s="218"/>
    </row>
    <row r="3535" spans="1:8" s="178" customFormat="1" x14ac:dyDescent="0.2">
      <c r="A3535" s="209">
        <v>411400</v>
      </c>
      <c r="B3535" s="210" t="s">
        <v>49</v>
      </c>
      <c r="C3535" s="231">
        <v>14500</v>
      </c>
      <c r="D3535" s="220">
        <v>8400</v>
      </c>
      <c r="E3535" s="220">
        <v>0</v>
      </c>
      <c r="F3535" s="221">
        <f t="shared" si="868"/>
        <v>57.931034482758626</v>
      </c>
      <c r="G3535" s="218"/>
      <c r="H3535" s="218"/>
    </row>
    <row r="3536" spans="1:8" s="178" customFormat="1" x14ac:dyDescent="0.2">
      <c r="A3536" s="224">
        <v>412000</v>
      </c>
      <c r="B3536" s="222" t="s">
        <v>50</v>
      </c>
      <c r="C3536" s="233">
        <f>SUM(C3537:C3547)</f>
        <v>555700</v>
      </c>
      <c r="D3536" s="233">
        <f t="shared" ref="D3536" si="871">SUM(D3537:D3547)</f>
        <v>656000</v>
      </c>
      <c r="E3536" s="233">
        <f t="shared" ref="E3536" si="872">SUM(E3537:E3547)</f>
        <v>0</v>
      </c>
      <c r="F3536" s="217">
        <f t="shared" si="868"/>
        <v>118.04930718013316</v>
      </c>
      <c r="G3536" s="218"/>
      <c r="H3536" s="218"/>
    </row>
    <row r="3537" spans="1:8" s="178" customFormat="1" ht="46.5" x14ac:dyDescent="0.2">
      <c r="A3537" s="209">
        <v>412200</v>
      </c>
      <c r="B3537" s="210" t="s">
        <v>52</v>
      </c>
      <c r="C3537" s="231">
        <v>165000</v>
      </c>
      <c r="D3537" s="220">
        <v>164000</v>
      </c>
      <c r="E3537" s="220">
        <v>0</v>
      </c>
      <c r="F3537" s="221">
        <f t="shared" si="868"/>
        <v>99.393939393939391</v>
      </c>
      <c r="G3537" s="218"/>
      <c r="H3537" s="218"/>
    </row>
    <row r="3538" spans="1:8" s="178" customFormat="1" x14ac:dyDescent="0.2">
      <c r="A3538" s="209">
        <v>412300</v>
      </c>
      <c r="B3538" s="210" t="s">
        <v>53</v>
      </c>
      <c r="C3538" s="231">
        <v>13700</v>
      </c>
      <c r="D3538" s="220">
        <v>14000</v>
      </c>
      <c r="E3538" s="220">
        <v>0</v>
      </c>
      <c r="F3538" s="221">
        <f t="shared" si="868"/>
        <v>102.18978102189782</v>
      </c>
      <c r="G3538" s="218"/>
      <c r="H3538" s="218"/>
    </row>
    <row r="3539" spans="1:8" s="178" customFormat="1" x14ac:dyDescent="0.2">
      <c r="A3539" s="209">
        <v>412500</v>
      </c>
      <c r="B3539" s="210" t="s">
        <v>57</v>
      </c>
      <c r="C3539" s="231">
        <v>10000</v>
      </c>
      <c r="D3539" s="220">
        <v>13000</v>
      </c>
      <c r="E3539" s="220">
        <v>0</v>
      </c>
      <c r="F3539" s="221">
        <f t="shared" si="868"/>
        <v>130</v>
      </c>
      <c r="G3539" s="218"/>
      <c r="H3539" s="218"/>
    </row>
    <row r="3540" spans="1:8" s="178" customFormat="1" x14ac:dyDescent="0.2">
      <c r="A3540" s="209">
        <v>412600</v>
      </c>
      <c r="B3540" s="210" t="s">
        <v>58</v>
      </c>
      <c r="C3540" s="231">
        <v>30000</v>
      </c>
      <c r="D3540" s="220">
        <v>38000</v>
      </c>
      <c r="E3540" s="220">
        <v>0</v>
      </c>
      <c r="F3540" s="221">
        <f t="shared" si="868"/>
        <v>126.66666666666666</v>
      </c>
      <c r="G3540" s="218"/>
      <c r="H3540" s="218"/>
    </row>
    <row r="3541" spans="1:8" s="178" customFormat="1" x14ac:dyDescent="0.2">
      <c r="A3541" s="209">
        <v>412700</v>
      </c>
      <c r="B3541" s="210" t="s">
        <v>60</v>
      </c>
      <c r="C3541" s="231">
        <v>30000</v>
      </c>
      <c r="D3541" s="220">
        <v>30000</v>
      </c>
      <c r="E3541" s="220">
        <v>0</v>
      </c>
      <c r="F3541" s="221">
        <f t="shared" si="868"/>
        <v>100</v>
      </c>
      <c r="G3541" s="218"/>
      <c r="H3541" s="218"/>
    </row>
    <row r="3542" spans="1:8" s="178" customFormat="1" x14ac:dyDescent="0.2">
      <c r="A3542" s="209">
        <v>412900</v>
      </c>
      <c r="B3542" s="223" t="s">
        <v>74</v>
      </c>
      <c r="C3542" s="231">
        <v>2000</v>
      </c>
      <c r="D3542" s="220">
        <v>2000</v>
      </c>
      <c r="E3542" s="220">
        <v>0</v>
      </c>
      <c r="F3542" s="221">
        <f t="shared" si="868"/>
        <v>100</v>
      </c>
      <c r="G3542" s="218"/>
      <c r="H3542" s="218"/>
    </row>
    <row r="3543" spans="1:8" s="178" customFormat="1" x14ac:dyDescent="0.2">
      <c r="A3543" s="209">
        <v>412900</v>
      </c>
      <c r="B3543" s="223" t="s">
        <v>75</v>
      </c>
      <c r="C3543" s="231">
        <v>210000</v>
      </c>
      <c r="D3543" s="220">
        <v>300000</v>
      </c>
      <c r="E3543" s="220">
        <v>0</v>
      </c>
      <c r="F3543" s="221">
        <f t="shared" si="868"/>
        <v>142.85714285714286</v>
      </c>
      <c r="G3543" s="218"/>
      <c r="H3543" s="218"/>
    </row>
    <row r="3544" spans="1:8" s="178" customFormat="1" x14ac:dyDescent="0.2">
      <c r="A3544" s="209">
        <v>412900</v>
      </c>
      <c r="B3544" s="223" t="s">
        <v>76</v>
      </c>
      <c r="C3544" s="231">
        <v>3999.9999999999995</v>
      </c>
      <c r="D3544" s="220">
        <v>4000</v>
      </c>
      <c r="E3544" s="220">
        <v>0</v>
      </c>
      <c r="F3544" s="221">
        <f t="shared" si="868"/>
        <v>100.00000000000003</v>
      </c>
      <c r="G3544" s="218"/>
      <c r="H3544" s="218"/>
    </row>
    <row r="3545" spans="1:8" s="178" customFormat="1" ht="46.5" x14ac:dyDescent="0.2">
      <c r="A3545" s="209">
        <v>412900</v>
      </c>
      <c r="B3545" s="223" t="s">
        <v>77</v>
      </c>
      <c r="C3545" s="231">
        <v>2000</v>
      </c>
      <c r="D3545" s="220">
        <v>3000</v>
      </c>
      <c r="E3545" s="220">
        <v>0</v>
      </c>
      <c r="F3545" s="221">
        <f t="shared" si="868"/>
        <v>150</v>
      </c>
      <c r="G3545" s="218"/>
      <c r="H3545" s="218"/>
    </row>
    <row r="3546" spans="1:8" s="178" customFormat="1" x14ac:dyDescent="0.2">
      <c r="A3546" s="209">
        <v>412900</v>
      </c>
      <c r="B3546" s="223" t="s">
        <v>78</v>
      </c>
      <c r="C3546" s="231">
        <v>5000</v>
      </c>
      <c r="D3546" s="220">
        <v>4000</v>
      </c>
      <c r="E3546" s="220">
        <v>0</v>
      </c>
      <c r="F3546" s="221">
        <f t="shared" si="868"/>
        <v>80</v>
      </c>
      <c r="G3546" s="218"/>
      <c r="H3546" s="218"/>
    </row>
    <row r="3547" spans="1:8" s="178" customFormat="1" x14ac:dyDescent="0.2">
      <c r="A3547" s="209">
        <v>412900</v>
      </c>
      <c r="B3547" s="210" t="s">
        <v>80</v>
      </c>
      <c r="C3547" s="231">
        <v>84000</v>
      </c>
      <c r="D3547" s="220">
        <v>84000</v>
      </c>
      <c r="E3547" s="220">
        <v>0</v>
      </c>
      <c r="F3547" s="221">
        <f t="shared" si="868"/>
        <v>100</v>
      </c>
      <c r="G3547" s="218"/>
      <c r="H3547" s="218"/>
    </row>
    <row r="3548" spans="1:8" s="236" customFormat="1" x14ac:dyDescent="0.2">
      <c r="A3548" s="224">
        <v>415000</v>
      </c>
      <c r="B3548" s="222" t="s">
        <v>119</v>
      </c>
      <c r="C3548" s="233">
        <f>SUM(C3549:C3552)</f>
        <v>1200000</v>
      </c>
      <c r="D3548" s="233">
        <f>SUM(D3549:D3552)</f>
        <v>1308000</v>
      </c>
      <c r="E3548" s="233">
        <f>SUM(E3549:E3552)</f>
        <v>0</v>
      </c>
      <c r="F3548" s="217">
        <f t="shared" si="868"/>
        <v>109.00000000000001</v>
      </c>
      <c r="G3548" s="218"/>
      <c r="H3548" s="218"/>
    </row>
    <row r="3549" spans="1:8" s="178" customFormat="1" x14ac:dyDescent="0.2">
      <c r="A3549" s="239">
        <v>415200</v>
      </c>
      <c r="B3549" s="210" t="s">
        <v>139</v>
      </c>
      <c r="C3549" s="231">
        <v>700000</v>
      </c>
      <c r="D3549" s="220">
        <v>708000</v>
      </c>
      <c r="E3549" s="220">
        <v>0</v>
      </c>
      <c r="F3549" s="221">
        <f t="shared" si="868"/>
        <v>101.14285714285714</v>
      </c>
      <c r="G3549" s="218"/>
      <c r="H3549" s="218"/>
    </row>
    <row r="3550" spans="1:8" s="178" customFormat="1" x14ac:dyDescent="0.2">
      <c r="A3550" s="239">
        <v>415200</v>
      </c>
      <c r="B3550" s="210" t="s">
        <v>735</v>
      </c>
      <c r="C3550" s="231">
        <v>200000</v>
      </c>
      <c r="D3550" s="220">
        <v>200000</v>
      </c>
      <c r="E3550" s="220">
        <v>0</v>
      </c>
      <c r="F3550" s="221">
        <f t="shared" si="868"/>
        <v>100</v>
      </c>
      <c r="G3550" s="218"/>
      <c r="H3550" s="218"/>
    </row>
    <row r="3551" spans="1:8" s="178" customFormat="1" x14ac:dyDescent="0.2">
      <c r="A3551" s="239">
        <v>415200</v>
      </c>
      <c r="B3551" s="210" t="s">
        <v>140</v>
      </c>
      <c r="C3551" s="231">
        <v>200000</v>
      </c>
      <c r="D3551" s="220">
        <v>200000</v>
      </c>
      <c r="E3551" s="220">
        <v>0</v>
      </c>
      <c r="F3551" s="221">
        <f t="shared" si="868"/>
        <v>100</v>
      </c>
      <c r="G3551" s="218"/>
      <c r="H3551" s="218"/>
    </row>
    <row r="3552" spans="1:8" s="178" customFormat="1" x14ac:dyDescent="0.2">
      <c r="A3552" s="239">
        <v>415200</v>
      </c>
      <c r="B3552" s="210" t="s">
        <v>130</v>
      </c>
      <c r="C3552" s="231">
        <v>100000</v>
      </c>
      <c r="D3552" s="220">
        <v>200000</v>
      </c>
      <c r="E3552" s="220">
        <v>0</v>
      </c>
      <c r="F3552" s="221">
        <f t="shared" si="868"/>
        <v>200</v>
      </c>
      <c r="G3552" s="218"/>
      <c r="H3552" s="218"/>
    </row>
    <row r="3553" spans="1:8" s="234" customFormat="1" x14ac:dyDescent="0.2">
      <c r="A3553" s="224">
        <v>416000</v>
      </c>
      <c r="B3553" s="222" t="s">
        <v>169</v>
      </c>
      <c r="C3553" s="233">
        <f>SUM(C3554:C3557)</f>
        <v>2510000</v>
      </c>
      <c r="D3553" s="233">
        <f>SUM(D3554:D3557)</f>
        <v>2460000</v>
      </c>
      <c r="E3553" s="233">
        <f>SUM(E3554:E3557)</f>
        <v>0</v>
      </c>
      <c r="F3553" s="217">
        <f t="shared" si="868"/>
        <v>98.007968127490045</v>
      </c>
      <c r="G3553" s="218"/>
      <c r="H3553" s="218"/>
    </row>
    <row r="3554" spans="1:8" s="178" customFormat="1" x14ac:dyDescent="0.2">
      <c r="A3554" s="239">
        <v>416100</v>
      </c>
      <c r="B3554" s="210" t="s">
        <v>173</v>
      </c>
      <c r="C3554" s="231">
        <v>160000</v>
      </c>
      <c r="D3554" s="220">
        <v>110000</v>
      </c>
      <c r="E3554" s="220">
        <v>0</v>
      </c>
      <c r="F3554" s="221">
        <f t="shared" si="868"/>
        <v>68.75</v>
      </c>
      <c r="G3554" s="218"/>
      <c r="H3554" s="218"/>
    </row>
    <row r="3555" spans="1:8" s="178" customFormat="1" x14ac:dyDescent="0.2">
      <c r="A3555" s="239">
        <v>416100</v>
      </c>
      <c r="B3555" s="210" t="s">
        <v>174</v>
      </c>
      <c r="C3555" s="231">
        <v>65000</v>
      </c>
      <c r="D3555" s="220">
        <v>65000</v>
      </c>
      <c r="E3555" s="220">
        <v>0</v>
      </c>
      <c r="F3555" s="221">
        <f t="shared" si="868"/>
        <v>100</v>
      </c>
      <c r="G3555" s="218"/>
      <c r="H3555" s="218"/>
    </row>
    <row r="3556" spans="1:8" s="178" customFormat="1" x14ac:dyDescent="0.2">
      <c r="A3556" s="209">
        <v>416100</v>
      </c>
      <c r="B3556" s="210" t="s">
        <v>171</v>
      </c>
      <c r="C3556" s="231">
        <v>2130000</v>
      </c>
      <c r="D3556" s="220">
        <v>2130000</v>
      </c>
      <c r="E3556" s="220">
        <v>0</v>
      </c>
      <c r="F3556" s="221">
        <f t="shared" si="868"/>
        <v>100</v>
      </c>
      <c r="G3556" s="218"/>
      <c r="H3556" s="218"/>
    </row>
    <row r="3557" spans="1:8" s="178" customFormat="1" x14ac:dyDescent="0.2">
      <c r="A3557" s="209">
        <v>416100</v>
      </c>
      <c r="B3557" s="210" t="s">
        <v>172</v>
      </c>
      <c r="C3557" s="231">
        <v>155000</v>
      </c>
      <c r="D3557" s="220">
        <v>155000</v>
      </c>
      <c r="E3557" s="220">
        <v>0</v>
      </c>
      <c r="F3557" s="221">
        <f t="shared" si="868"/>
        <v>100</v>
      </c>
      <c r="G3557" s="218"/>
      <c r="H3557" s="218"/>
    </row>
    <row r="3558" spans="1:8" s="236" customFormat="1" x14ac:dyDescent="0.2">
      <c r="A3558" s="224">
        <v>480000</v>
      </c>
      <c r="B3558" s="222" t="s">
        <v>202</v>
      </c>
      <c r="C3558" s="233">
        <f>C3559</f>
        <v>10944000</v>
      </c>
      <c r="D3558" s="233">
        <f t="shared" ref="D3558" si="873">D3559</f>
        <v>19632000</v>
      </c>
      <c r="E3558" s="233">
        <f t="shared" ref="E3558" si="874">E3559</f>
        <v>0</v>
      </c>
      <c r="F3558" s="217">
        <f t="shared" si="868"/>
        <v>179.38596491228068</v>
      </c>
      <c r="G3558" s="218"/>
      <c r="H3558" s="218"/>
    </row>
    <row r="3559" spans="1:8" s="236" customFormat="1" x14ac:dyDescent="0.2">
      <c r="A3559" s="224">
        <v>488000</v>
      </c>
      <c r="B3559" s="222" t="s">
        <v>31</v>
      </c>
      <c r="C3559" s="233">
        <f>SUM(C3560:C3568)</f>
        <v>10944000</v>
      </c>
      <c r="D3559" s="233">
        <f>SUM(D3560:D3568)</f>
        <v>19632000</v>
      </c>
      <c r="E3559" s="233">
        <f>SUM(E3560:E3568)</f>
        <v>0</v>
      </c>
      <c r="F3559" s="217">
        <f t="shared" si="868"/>
        <v>179.38596491228068</v>
      </c>
      <c r="G3559" s="218"/>
      <c r="H3559" s="218"/>
    </row>
    <row r="3560" spans="1:8" s="178" customFormat="1" ht="46.5" x14ac:dyDescent="0.2">
      <c r="A3560" s="209">
        <v>488100</v>
      </c>
      <c r="B3560" s="210" t="s">
        <v>745</v>
      </c>
      <c r="C3560" s="231">
        <v>4994000</v>
      </c>
      <c r="D3560" s="220">
        <v>13500000</v>
      </c>
      <c r="E3560" s="220">
        <v>0</v>
      </c>
      <c r="F3560" s="221">
        <f t="shared" si="868"/>
        <v>270.32438926712052</v>
      </c>
      <c r="G3560" s="218"/>
      <c r="H3560" s="218"/>
    </row>
    <row r="3561" spans="1:8" s="178" customFormat="1" x14ac:dyDescent="0.2">
      <c r="A3561" s="209">
        <v>488100</v>
      </c>
      <c r="B3561" s="210" t="s">
        <v>676</v>
      </c>
      <c r="C3561" s="231">
        <v>650000</v>
      </c>
      <c r="D3561" s="220">
        <v>650000</v>
      </c>
      <c r="E3561" s="220">
        <v>0</v>
      </c>
      <c r="F3561" s="221">
        <f t="shared" si="868"/>
        <v>100</v>
      </c>
      <c r="G3561" s="218"/>
      <c r="H3561" s="218"/>
    </row>
    <row r="3562" spans="1:8" s="178" customFormat="1" x14ac:dyDescent="0.2">
      <c r="A3562" s="209">
        <v>488100</v>
      </c>
      <c r="B3562" s="210" t="s">
        <v>661</v>
      </c>
      <c r="C3562" s="231">
        <v>3700000</v>
      </c>
      <c r="D3562" s="220">
        <v>3700000</v>
      </c>
      <c r="E3562" s="220">
        <v>0</v>
      </c>
      <c r="F3562" s="221">
        <f t="shared" si="868"/>
        <v>100</v>
      </c>
      <c r="G3562" s="218"/>
      <c r="H3562" s="218"/>
    </row>
    <row r="3563" spans="1:8" s="178" customFormat="1" x14ac:dyDescent="0.2">
      <c r="A3563" s="209">
        <v>488100</v>
      </c>
      <c r="B3563" s="210" t="s">
        <v>31</v>
      </c>
      <c r="C3563" s="231">
        <v>0</v>
      </c>
      <c r="D3563" s="220">
        <v>42000</v>
      </c>
      <c r="E3563" s="220">
        <v>0</v>
      </c>
      <c r="F3563" s="217">
        <v>0</v>
      </c>
      <c r="G3563" s="218"/>
      <c r="H3563" s="218"/>
    </row>
    <row r="3564" spans="1:8" s="178" customFormat="1" x14ac:dyDescent="0.2">
      <c r="A3564" s="209">
        <v>488100</v>
      </c>
      <c r="B3564" s="210" t="s">
        <v>233</v>
      </c>
      <c r="C3564" s="231">
        <v>600000</v>
      </c>
      <c r="D3564" s="220">
        <v>600000</v>
      </c>
      <c r="E3564" s="220">
        <v>0</v>
      </c>
      <c r="F3564" s="221">
        <f>D3564/C3564*100</f>
        <v>100</v>
      </c>
      <c r="G3564" s="218"/>
      <c r="H3564" s="218"/>
    </row>
    <row r="3565" spans="1:8" s="178" customFormat="1" x14ac:dyDescent="0.2">
      <c r="A3565" s="209">
        <v>488100</v>
      </c>
      <c r="B3565" s="210" t="s">
        <v>234</v>
      </c>
      <c r="C3565" s="231">
        <v>550000</v>
      </c>
      <c r="D3565" s="220">
        <v>550000</v>
      </c>
      <c r="E3565" s="220">
        <v>0</v>
      </c>
      <c r="F3565" s="221">
        <f>D3565/C3565*100</f>
        <v>100</v>
      </c>
      <c r="G3565" s="218"/>
      <c r="H3565" s="218"/>
    </row>
    <row r="3566" spans="1:8" s="178" customFormat="1" x14ac:dyDescent="0.2">
      <c r="A3566" s="209">
        <v>488100</v>
      </c>
      <c r="B3566" s="210" t="s">
        <v>629</v>
      </c>
      <c r="C3566" s="231">
        <v>0</v>
      </c>
      <c r="D3566" s="220">
        <v>120000</v>
      </c>
      <c r="E3566" s="220">
        <v>0</v>
      </c>
      <c r="F3566" s="217">
        <v>0</v>
      </c>
      <c r="G3566" s="218"/>
      <c r="H3566" s="218"/>
    </row>
    <row r="3567" spans="1:8" s="178" customFormat="1" x14ac:dyDescent="0.2">
      <c r="A3567" s="239">
        <v>488100</v>
      </c>
      <c r="B3567" s="210" t="s">
        <v>721</v>
      </c>
      <c r="C3567" s="231">
        <v>200000</v>
      </c>
      <c r="D3567" s="220">
        <v>220000</v>
      </c>
      <c r="E3567" s="220">
        <v>0</v>
      </c>
      <c r="F3567" s="221">
        <f t="shared" ref="F3567:F3580" si="875">D3567/C3567*100</f>
        <v>110.00000000000001</v>
      </c>
      <c r="G3567" s="218"/>
      <c r="H3567" s="218"/>
    </row>
    <row r="3568" spans="1:8" s="178" customFormat="1" x14ac:dyDescent="0.2">
      <c r="A3568" s="209">
        <v>488100</v>
      </c>
      <c r="B3568" s="210" t="s">
        <v>722</v>
      </c>
      <c r="C3568" s="231">
        <v>250000</v>
      </c>
      <c r="D3568" s="220">
        <v>250000</v>
      </c>
      <c r="E3568" s="220">
        <v>0</v>
      </c>
      <c r="F3568" s="221">
        <f t="shared" si="875"/>
        <v>100</v>
      </c>
      <c r="G3568" s="218"/>
      <c r="H3568" s="218"/>
    </row>
    <row r="3569" spans="1:8" s="178" customFormat="1" x14ac:dyDescent="0.2">
      <c r="A3569" s="224">
        <v>510000</v>
      </c>
      <c r="B3569" s="222" t="s">
        <v>245</v>
      </c>
      <c r="C3569" s="233">
        <f>C3570+C3575+C3573</f>
        <v>140000</v>
      </c>
      <c r="D3569" s="233">
        <f>D3570+D3575+D3573</f>
        <v>60000</v>
      </c>
      <c r="E3569" s="233">
        <f>E3570+E3575+E3573</f>
        <v>0</v>
      </c>
      <c r="F3569" s="217">
        <f t="shared" si="875"/>
        <v>42.857142857142854</v>
      </c>
      <c r="G3569" s="218"/>
      <c r="H3569" s="218"/>
    </row>
    <row r="3570" spans="1:8" s="178" customFormat="1" x14ac:dyDescent="0.2">
      <c r="A3570" s="224">
        <v>511000</v>
      </c>
      <c r="B3570" s="222" t="s">
        <v>246</v>
      </c>
      <c r="C3570" s="233">
        <f>SUM(C3571:C3572)</f>
        <v>110000</v>
      </c>
      <c r="D3570" s="233">
        <f>SUM(D3571:D3572)</f>
        <v>30000</v>
      </c>
      <c r="E3570" s="233">
        <f>SUM(E3571:E3572)</f>
        <v>0</v>
      </c>
      <c r="F3570" s="217">
        <f t="shared" si="875"/>
        <v>27.27272727272727</v>
      </c>
      <c r="G3570" s="218"/>
      <c r="H3570" s="218"/>
    </row>
    <row r="3571" spans="1:8" s="178" customFormat="1" x14ac:dyDescent="0.2">
      <c r="A3571" s="209">
        <v>511300</v>
      </c>
      <c r="B3571" s="210" t="s">
        <v>249</v>
      </c>
      <c r="C3571" s="231">
        <v>10000</v>
      </c>
      <c r="D3571" s="220">
        <v>30000</v>
      </c>
      <c r="E3571" s="220">
        <v>0</v>
      </c>
      <c r="F3571" s="221">
        <f t="shared" si="875"/>
        <v>300</v>
      </c>
      <c r="G3571" s="218"/>
      <c r="H3571" s="218"/>
    </row>
    <row r="3572" spans="1:8" s="178" customFormat="1" x14ac:dyDescent="0.2">
      <c r="A3572" s="209">
        <v>511700</v>
      </c>
      <c r="B3572" s="210" t="s">
        <v>252</v>
      </c>
      <c r="C3572" s="231">
        <v>100000</v>
      </c>
      <c r="D3572" s="220">
        <v>0</v>
      </c>
      <c r="E3572" s="220">
        <v>0</v>
      </c>
      <c r="F3572" s="221">
        <f t="shared" si="875"/>
        <v>0</v>
      </c>
      <c r="G3572" s="218"/>
      <c r="H3572" s="218"/>
    </row>
    <row r="3573" spans="1:8" s="234" customFormat="1" x14ac:dyDescent="0.2">
      <c r="A3573" s="224">
        <v>513000</v>
      </c>
      <c r="B3573" s="222" t="s">
        <v>253</v>
      </c>
      <c r="C3573" s="233">
        <f>C3574</f>
        <v>20000</v>
      </c>
      <c r="D3573" s="233">
        <f t="shared" ref="D3573" si="876">D3574</f>
        <v>20000</v>
      </c>
      <c r="E3573" s="233">
        <f t="shared" ref="E3573" si="877">E3574</f>
        <v>0</v>
      </c>
      <c r="F3573" s="217">
        <f t="shared" si="875"/>
        <v>100</v>
      </c>
      <c r="G3573" s="218"/>
      <c r="H3573" s="218"/>
    </row>
    <row r="3574" spans="1:8" s="178" customFormat="1" x14ac:dyDescent="0.2">
      <c r="A3574" s="209">
        <v>513700</v>
      </c>
      <c r="B3574" s="210" t="s">
        <v>255</v>
      </c>
      <c r="C3574" s="231">
        <v>20000</v>
      </c>
      <c r="D3574" s="220">
        <v>20000</v>
      </c>
      <c r="E3574" s="220">
        <v>0</v>
      </c>
      <c r="F3574" s="221">
        <f t="shared" si="875"/>
        <v>100</v>
      </c>
      <c r="G3574" s="218"/>
      <c r="H3574" s="218"/>
    </row>
    <row r="3575" spans="1:8" s="234" customFormat="1" x14ac:dyDescent="0.2">
      <c r="A3575" s="224">
        <v>516000</v>
      </c>
      <c r="B3575" s="222" t="s">
        <v>257</v>
      </c>
      <c r="C3575" s="249">
        <f>C3576</f>
        <v>10000</v>
      </c>
      <c r="D3575" s="249">
        <f t="shared" ref="D3575" si="878">D3576</f>
        <v>10000</v>
      </c>
      <c r="E3575" s="249">
        <f t="shared" ref="E3575" si="879">E3576</f>
        <v>0</v>
      </c>
      <c r="F3575" s="217">
        <f t="shared" si="875"/>
        <v>100</v>
      </c>
      <c r="G3575" s="218"/>
      <c r="H3575" s="218"/>
    </row>
    <row r="3576" spans="1:8" s="178" customFormat="1" x14ac:dyDescent="0.2">
      <c r="A3576" s="209">
        <v>516100</v>
      </c>
      <c r="B3576" s="210" t="s">
        <v>257</v>
      </c>
      <c r="C3576" s="231">
        <v>10000</v>
      </c>
      <c r="D3576" s="220">
        <v>10000</v>
      </c>
      <c r="E3576" s="220">
        <v>0</v>
      </c>
      <c r="F3576" s="221">
        <f t="shared" si="875"/>
        <v>100</v>
      </c>
      <c r="G3576" s="218"/>
      <c r="H3576" s="218"/>
    </row>
    <row r="3577" spans="1:8" s="234" customFormat="1" x14ac:dyDescent="0.2">
      <c r="A3577" s="224">
        <v>630000</v>
      </c>
      <c r="B3577" s="222" t="s">
        <v>277</v>
      </c>
      <c r="C3577" s="233">
        <f>0+C3578</f>
        <v>53000</v>
      </c>
      <c r="D3577" s="233">
        <f>0+D3578</f>
        <v>66800</v>
      </c>
      <c r="E3577" s="233">
        <f>0+E3578</f>
        <v>0</v>
      </c>
      <c r="F3577" s="217">
        <f t="shared" si="875"/>
        <v>126.0377358490566</v>
      </c>
      <c r="G3577" s="218"/>
      <c r="H3577" s="218"/>
    </row>
    <row r="3578" spans="1:8" s="234" customFormat="1" x14ac:dyDescent="0.2">
      <c r="A3578" s="224">
        <v>638000</v>
      </c>
      <c r="B3578" s="222" t="s">
        <v>284</v>
      </c>
      <c r="C3578" s="233">
        <f>C3579</f>
        <v>53000</v>
      </c>
      <c r="D3578" s="233">
        <f t="shared" ref="D3578" si="880">D3579</f>
        <v>66800</v>
      </c>
      <c r="E3578" s="233">
        <f t="shared" ref="E3578" si="881">E3579</f>
        <v>0</v>
      </c>
      <c r="F3578" s="217">
        <f t="shared" si="875"/>
        <v>126.0377358490566</v>
      </c>
      <c r="G3578" s="218"/>
      <c r="H3578" s="218"/>
    </row>
    <row r="3579" spans="1:8" s="178" customFormat="1" x14ac:dyDescent="0.2">
      <c r="A3579" s="209">
        <v>638100</v>
      </c>
      <c r="B3579" s="210" t="s">
        <v>285</v>
      </c>
      <c r="C3579" s="231">
        <v>53000</v>
      </c>
      <c r="D3579" s="220">
        <v>66800</v>
      </c>
      <c r="E3579" s="220">
        <v>0</v>
      </c>
      <c r="F3579" s="221">
        <f t="shared" si="875"/>
        <v>126.0377358490566</v>
      </c>
      <c r="G3579" s="218"/>
      <c r="H3579" s="218"/>
    </row>
    <row r="3580" spans="1:8" s="234" customFormat="1" ht="20.25" customHeight="1" x14ac:dyDescent="0.2">
      <c r="A3580" s="254"/>
      <c r="B3580" s="255" t="s">
        <v>742</v>
      </c>
      <c r="C3580" s="256">
        <f>C3530+C3558+C3569+C3577+0</f>
        <v>17266200</v>
      </c>
      <c r="D3580" s="256">
        <f>D3530+D3558+D3569+D3577+0</f>
        <v>25985500</v>
      </c>
      <c r="E3580" s="256">
        <f>E3530+E3558+E3569+E3577+0</f>
        <v>0</v>
      </c>
      <c r="F3580" s="229">
        <f t="shared" si="875"/>
        <v>150.49924129223569</v>
      </c>
      <c r="G3580" s="218"/>
      <c r="H3580" s="218"/>
    </row>
    <row r="3581" spans="1:8" s="178" customFormat="1" x14ac:dyDescent="0.2">
      <c r="A3581" s="240"/>
      <c r="B3581" s="222"/>
      <c r="C3581" s="231"/>
      <c r="D3581" s="231"/>
      <c r="E3581" s="231"/>
      <c r="F3581" s="232"/>
      <c r="G3581" s="218"/>
      <c r="H3581" s="218"/>
    </row>
    <row r="3582" spans="1:8" s="178" customFormat="1" x14ac:dyDescent="0.2">
      <c r="A3582" s="209" t="s">
        <v>491</v>
      </c>
      <c r="B3582" s="222"/>
      <c r="C3582" s="231"/>
      <c r="D3582" s="231"/>
      <c r="E3582" s="231"/>
      <c r="F3582" s="232"/>
      <c r="G3582" s="218"/>
      <c r="H3582" s="218"/>
    </row>
    <row r="3583" spans="1:8" s="178" customFormat="1" x14ac:dyDescent="0.2">
      <c r="A3583" s="209" t="s">
        <v>490</v>
      </c>
      <c r="B3583" s="222"/>
      <c r="C3583" s="231"/>
      <c r="D3583" s="231"/>
      <c r="E3583" s="231"/>
      <c r="F3583" s="232"/>
      <c r="G3583" s="218"/>
      <c r="H3583" s="218"/>
    </row>
    <row r="3584" spans="1:8" s="178" customFormat="1" x14ac:dyDescent="0.2">
      <c r="A3584" s="209" t="s">
        <v>390</v>
      </c>
      <c r="B3584" s="222"/>
      <c r="C3584" s="231"/>
      <c r="D3584" s="231"/>
      <c r="E3584" s="231"/>
      <c r="F3584" s="232"/>
      <c r="G3584" s="218"/>
      <c r="H3584" s="218"/>
    </row>
    <row r="3585" spans="1:8" s="178" customFormat="1" x14ac:dyDescent="0.2">
      <c r="A3585" s="209" t="s">
        <v>384</v>
      </c>
      <c r="B3585" s="222"/>
      <c r="C3585" s="231"/>
      <c r="D3585" s="231"/>
      <c r="E3585" s="231"/>
      <c r="F3585" s="232"/>
      <c r="G3585" s="218"/>
      <c r="H3585" s="218"/>
    </row>
    <row r="3586" spans="1:8" s="178" customFormat="1" x14ac:dyDescent="0.2">
      <c r="A3586" s="209"/>
      <c r="B3586" s="222"/>
      <c r="C3586" s="231"/>
      <c r="D3586" s="231"/>
      <c r="E3586" s="231"/>
      <c r="F3586" s="232"/>
      <c r="G3586" s="218"/>
      <c r="H3586" s="218"/>
    </row>
    <row r="3587" spans="1:8" s="234" customFormat="1" x14ac:dyDescent="0.2">
      <c r="A3587" s="224">
        <v>410000</v>
      </c>
      <c r="B3587" s="215" t="s">
        <v>44</v>
      </c>
      <c r="C3587" s="233">
        <f>C3588+C3591</f>
        <v>770000</v>
      </c>
      <c r="D3587" s="233">
        <f>D3588+D3591</f>
        <v>776000</v>
      </c>
      <c r="E3587" s="233">
        <f>E3588+E3591</f>
        <v>0</v>
      </c>
      <c r="F3587" s="217">
        <f t="shared" ref="F3587:F3594" si="882">D3587/C3587*100</f>
        <v>100.77922077922076</v>
      </c>
      <c r="G3587" s="218"/>
      <c r="H3587" s="218"/>
    </row>
    <row r="3588" spans="1:8" s="234" customFormat="1" x14ac:dyDescent="0.2">
      <c r="A3588" s="224">
        <v>412000</v>
      </c>
      <c r="B3588" s="222" t="s">
        <v>50</v>
      </c>
      <c r="C3588" s="233">
        <f>SUM(C3589:C3590)</f>
        <v>19999.999999999996</v>
      </c>
      <c r="D3588" s="233">
        <f>SUM(D3589:D3590)</f>
        <v>26000</v>
      </c>
      <c r="E3588" s="233">
        <f>SUM(E3589:E3590)</f>
        <v>0</v>
      </c>
      <c r="F3588" s="217">
        <f t="shared" si="882"/>
        <v>130.00000000000003</v>
      </c>
      <c r="G3588" s="218"/>
      <c r="H3588" s="218"/>
    </row>
    <row r="3589" spans="1:8" s="178" customFormat="1" x14ac:dyDescent="0.2">
      <c r="A3589" s="209">
        <v>412700</v>
      </c>
      <c r="B3589" s="210" t="s">
        <v>60</v>
      </c>
      <c r="C3589" s="231">
        <v>3999.9999999999995</v>
      </c>
      <c r="D3589" s="220">
        <v>10000</v>
      </c>
      <c r="E3589" s="220">
        <v>0</v>
      </c>
      <c r="F3589" s="221">
        <f t="shared" si="882"/>
        <v>250.00000000000006</v>
      </c>
      <c r="G3589" s="218"/>
      <c r="H3589" s="218"/>
    </row>
    <row r="3590" spans="1:8" s="178" customFormat="1" x14ac:dyDescent="0.2">
      <c r="A3590" s="209">
        <v>412900</v>
      </c>
      <c r="B3590" s="210" t="s">
        <v>75</v>
      </c>
      <c r="C3590" s="231">
        <v>15999.999999999998</v>
      </c>
      <c r="D3590" s="220">
        <v>16000</v>
      </c>
      <c r="E3590" s="220">
        <v>0</v>
      </c>
      <c r="F3590" s="221">
        <f t="shared" si="882"/>
        <v>100.00000000000003</v>
      </c>
      <c r="G3590" s="218"/>
      <c r="H3590" s="218"/>
    </row>
    <row r="3591" spans="1:8" s="234" customFormat="1" x14ac:dyDescent="0.2">
      <c r="A3591" s="224">
        <v>416000</v>
      </c>
      <c r="B3591" s="222" t="s">
        <v>169</v>
      </c>
      <c r="C3591" s="233">
        <f>C3592</f>
        <v>750000</v>
      </c>
      <c r="D3591" s="233">
        <f t="shared" ref="D3591" si="883">D3592</f>
        <v>750000</v>
      </c>
      <c r="E3591" s="233">
        <f t="shared" ref="E3591" si="884">E3592</f>
        <v>0</v>
      </c>
      <c r="F3591" s="217">
        <f t="shared" si="882"/>
        <v>100</v>
      </c>
      <c r="G3591" s="218"/>
      <c r="H3591" s="218"/>
    </row>
    <row r="3592" spans="1:8" s="178" customFormat="1" x14ac:dyDescent="0.2">
      <c r="A3592" s="209">
        <v>416100</v>
      </c>
      <c r="B3592" s="210" t="s">
        <v>175</v>
      </c>
      <c r="C3592" s="231">
        <v>750000</v>
      </c>
      <c r="D3592" s="220">
        <v>750000</v>
      </c>
      <c r="E3592" s="220">
        <v>0</v>
      </c>
      <c r="F3592" s="221">
        <f t="shared" si="882"/>
        <v>100</v>
      </c>
      <c r="G3592" s="218"/>
      <c r="H3592" s="218"/>
    </row>
    <row r="3593" spans="1:8" s="234" customFormat="1" x14ac:dyDescent="0.2">
      <c r="A3593" s="262"/>
      <c r="B3593" s="258" t="s">
        <v>492</v>
      </c>
      <c r="C3593" s="259">
        <f>C3587</f>
        <v>770000</v>
      </c>
      <c r="D3593" s="259">
        <f>D3587</f>
        <v>776000</v>
      </c>
      <c r="E3593" s="259">
        <f>E3587</f>
        <v>0</v>
      </c>
      <c r="F3593" s="229">
        <f t="shared" si="882"/>
        <v>100.77922077922076</v>
      </c>
      <c r="G3593" s="218"/>
      <c r="H3593" s="218"/>
    </row>
    <row r="3594" spans="1:8" s="178" customFormat="1" x14ac:dyDescent="0.2">
      <c r="A3594" s="241"/>
      <c r="B3594" s="227" t="s">
        <v>294</v>
      </c>
      <c r="C3594" s="238">
        <f>C3580+C3593</f>
        <v>18036200</v>
      </c>
      <c r="D3594" s="238">
        <f>D3580+D3593</f>
        <v>26761500</v>
      </c>
      <c r="E3594" s="238">
        <f>E3580+E3593</f>
        <v>0</v>
      </c>
      <c r="F3594" s="229">
        <f t="shared" si="882"/>
        <v>148.37659817478183</v>
      </c>
      <c r="G3594" s="218"/>
      <c r="H3594" s="218"/>
    </row>
    <row r="3595" spans="1:8" s="178" customFormat="1" x14ac:dyDescent="0.2">
      <c r="A3595" s="242"/>
      <c r="B3595" s="202"/>
      <c r="C3595" s="212"/>
      <c r="D3595" s="212"/>
      <c r="E3595" s="212"/>
      <c r="F3595" s="213"/>
      <c r="G3595" s="218"/>
      <c r="H3595" s="218"/>
    </row>
    <row r="3596" spans="1:8" s="178" customFormat="1" x14ac:dyDescent="0.2">
      <c r="A3596" s="242"/>
      <c r="B3596" s="202"/>
      <c r="C3596" s="212"/>
      <c r="D3596" s="212"/>
      <c r="E3596" s="212"/>
      <c r="F3596" s="213"/>
      <c r="G3596" s="218"/>
      <c r="H3596" s="218"/>
    </row>
    <row r="3597" spans="1:8" s="178" customFormat="1" x14ac:dyDescent="0.2">
      <c r="A3597" s="209" t="s">
        <v>357</v>
      </c>
      <c r="B3597" s="222"/>
      <c r="C3597" s="212"/>
      <c r="D3597" s="212"/>
      <c r="E3597" s="212"/>
      <c r="F3597" s="213"/>
      <c r="G3597" s="218"/>
      <c r="H3597" s="218"/>
    </row>
    <row r="3598" spans="1:8" s="178" customFormat="1" x14ac:dyDescent="0.2">
      <c r="A3598" s="209" t="s">
        <v>490</v>
      </c>
      <c r="B3598" s="222"/>
      <c r="C3598" s="212"/>
      <c r="D3598" s="212"/>
      <c r="E3598" s="212"/>
      <c r="F3598" s="213"/>
      <c r="G3598" s="218"/>
      <c r="H3598" s="218"/>
    </row>
    <row r="3599" spans="1:8" s="178" customFormat="1" x14ac:dyDescent="0.2">
      <c r="A3599" s="209" t="s">
        <v>406</v>
      </c>
      <c r="B3599" s="222"/>
      <c r="C3599" s="212"/>
      <c r="D3599" s="212"/>
      <c r="E3599" s="212"/>
      <c r="F3599" s="213"/>
      <c r="G3599" s="218"/>
      <c r="H3599" s="218"/>
    </row>
    <row r="3600" spans="1:8" s="178" customFormat="1" x14ac:dyDescent="0.2">
      <c r="A3600" s="209" t="s">
        <v>359</v>
      </c>
      <c r="B3600" s="222"/>
      <c r="C3600" s="212"/>
      <c r="D3600" s="212"/>
      <c r="E3600" s="212"/>
      <c r="F3600" s="213"/>
      <c r="G3600" s="218"/>
      <c r="H3600" s="218"/>
    </row>
    <row r="3601" spans="1:8" s="178" customFormat="1" x14ac:dyDescent="0.2">
      <c r="A3601" s="209"/>
      <c r="B3601" s="211"/>
      <c r="C3601" s="212"/>
      <c r="D3601" s="212"/>
      <c r="E3601" s="212"/>
      <c r="F3601" s="213"/>
      <c r="G3601" s="218"/>
      <c r="H3601" s="218"/>
    </row>
    <row r="3602" spans="1:8" s="234" customFormat="1" x14ac:dyDescent="0.2">
      <c r="A3602" s="224">
        <v>410000</v>
      </c>
      <c r="B3602" s="215" t="s">
        <v>44</v>
      </c>
      <c r="C3602" s="233">
        <f>C3603+C3608+C3620+C3622+C3627+C3624</f>
        <v>58608000</v>
      </c>
      <c r="D3602" s="233">
        <f>D3603+D3608+D3620+D3622+D3627+D3624</f>
        <v>58433000</v>
      </c>
      <c r="E3602" s="233">
        <f>E3603+E3608+E3620+E3622+E3627+E3624</f>
        <v>14047400</v>
      </c>
      <c r="F3602" s="217">
        <f t="shared" ref="F3602:F3608" si="885">D3602/C3602*100</f>
        <v>99.701405951405945</v>
      </c>
      <c r="G3602" s="218"/>
      <c r="H3602" s="218"/>
    </row>
    <row r="3603" spans="1:8" s="234" customFormat="1" x14ac:dyDescent="0.2">
      <c r="A3603" s="224">
        <v>411000</v>
      </c>
      <c r="B3603" s="215" t="s">
        <v>45</v>
      </c>
      <c r="C3603" s="233">
        <f>SUM(C3604:C3607)</f>
        <v>54738000</v>
      </c>
      <c r="D3603" s="233">
        <f t="shared" ref="D3603" si="886">SUM(D3604:D3607)</f>
        <v>54578000</v>
      </c>
      <c r="E3603" s="233">
        <f>SUM(E3604:E3607)</f>
        <v>4104400</v>
      </c>
      <c r="F3603" s="217">
        <f t="shared" si="885"/>
        <v>99.707698490993451</v>
      </c>
      <c r="G3603" s="218"/>
      <c r="H3603" s="218"/>
    </row>
    <row r="3604" spans="1:8" s="178" customFormat="1" x14ac:dyDescent="0.2">
      <c r="A3604" s="209">
        <v>411100</v>
      </c>
      <c r="B3604" s="210" t="s">
        <v>46</v>
      </c>
      <c r="C3604" s="231">
        <f>52200000+365800+322200</f>
        <v>52888000</v>
      </c>
      <c r="D3604" s="220">
        <v>52688000</v>
      </c>
      <c r="E3604" s="231">
        <v>3286000</v>
      </c>
      <c r="F3604" s="221">
        <f t="shared" si="885"/>
        <v>99.621842383905616</v>
      </c>
      <c r="G3604" s="218"/>
      <c r="H3604" s="218"/>
    </row>
    <row r="3605" spans="1:8" s="178" customFormat="1" ht="46.5" x14ac:dyDescent="0.2">
      <c r="A3605" s="209">
        <v>411200</v>
      </c>
      <c r="B3605" s="210" t="s">
        <v>47</v>
      </c>
      <c r="C3605" s="231">
        <v>850000</v>
      </c>
      <c r="D3605" s="220">
        <v>850000</v>
      </c>
      <c r="E3605" s="231">
        <v>613300</v>
      </c>
      <c r="F3605" s="221">
        <f t="shared" si="885"/>
        <v>100</v>
      </c>
      <c r="G3605" s="218"/>
      <c r="H3605" s="218"/>
    </row>
    <row r="3606" spans="1:8" s="178" customFormat="1" ht="46.5" x14ac:dyDescent="0.2">
      <c r="A3606" s="209">
        <v>411300</v>
      </c>
      <c r="B3606" s="210" t="s">
        <v>48</v>
      </c>
      <c r="C3606" s="231">
        <v>700000</v>
      </c>
      <c r="D3606" s="220">
        <v>700000</v>
      </c>
      <c r="E3606" s="231">
        <v>51900</v>
      </c>
      <c r="F3606" s="221">
        <f t="shared" si="885"/>
        <v>100</v>
      </c>
      <c r="G3606" s="218"/>
      <c r="H3606" s="218"/>
    </row>
    <row r="3607" spans="1:8" s="178" customFormat="1" x14ac:dyDescent="0.2">
      <c r="A3607" s="209">
        <v>411400</v>
      </c>
      <c r="B3607" s="210" t="s">
        <v>49</v>
      </c>
      <c r="C3607" s="231">
        <v>300000</v>
      </c>
      <c r="D3607" s="220">
        <v>340000</v>
      </c>
      <c r="E3607" s="231">
        <v>153200</v>
      </c>
      <c r="F3607" s="221">
        <f t="shared" si="885"/>
        <v>113.33333333333333</v>
      </c>
      <c r="G3607" s="218"/>
      <c r="H3607" s="218"/>
    </row>
    <row r="3608" spans="1:8" s="234" customFormat="1" x14ac:dyDescent="0.2">
      <c r="A3608" s="224">
        <v>412000</v>
      </c>
      <c r="B3608" s="222" t="s">
        <v>50</v>
      </c>
      <c r="C3608" s="233">
        <f>SUM(C3609:C3619)</f>
        <v>3870000</v>
      </c>
      <c r="D3608" s="233">
        <f>SUM(D3609:D3619)</f>
        <v>3855000</v>
      </c>
      <c r="E3608" s="233">
        <f>SUM(E3609:E3619)</f>
        <v>9270900</v>
      </c>
      <c r="F3608" s="217">
        <f t="shared" si="885"/>
        <v>99.612403100775197</v>
      </c>
      <c r="G3608" s="218"/>
      <c r="H3608" s="218"/>
    </row>
    <row r="3609" spans="1:8" s="178" customFormat="1" x14ac:dyDescent="0.2">
      <c r="A3609" s="239">
        <v>412100</v>
      </c>
      <c r="B3609" s="210" t="s">
        <v>51</v>
      </c>
      <c r="C3609" s="231">
        <v>0</v>
      </c>
      <c r="D3609" s="220">
        <v>0</v>
      </c>
      <c r="E3609" s="231">
        <v>146900</v>
      </c>
      <c r="F3609" s="217">
        <v>0</v>
      </c>
      <c r="G3609" s="218"/>
      <c r="H3609" s="218"/>
    </row>
    <row r="3610" spans="1:8" s="178" customFormat="1" ht="46.5" x14ac:dyDescent="0.2">
      <c r="A3610" s="209">
        <v>412200</v>
      </c>
      <c r="B3610" s="210" t="s">
        <v>52</v>
      </c>
      <c r="C3610" s="231">
        <v>950000</v>
      </c>
      <c r="D3610" s="220">
        <v>950000</v>
      </c>
      <c r="E3610" s="231">
        <v>1445700</v>
      </c>
      <c r="F3610" s="221">
        <f t="shared" ref="F3610:F3615" si="887">D3610/C3610*100</f>
        <v>100</v>
      </c>
      <c r="G3610" s="218"/>
      <c r="H3610" s="218"/>
    </row>
    <row r="3611" spans="1:8" s="178" customFormat="1" x14ac:dyDescent="0.2">
      <c r="A3611" s="209">
        <v>412300</v>
      </c>
      <c r="B3611" s="210" t="s">
        <v>53</v>
      </c>
      <c r="C3611" s="231">
        <v>30000</v>
      </c>
      <c r="D3611" s="220">
        <v>20000</v>
      </c>
      <c r="E3611" s="231">
        <v>386600</v>
      </c>
      <c r="F3611" s="221">
        <f t="shared" si="887"/>
        <v>66.666666666666657</v>
      </c>
      <c r="G3611" s="218"/>
      <c r="H3611" s="218"/>
    </row>
    <row r="3612" spans="1:8" s="178" customFormat="1" x14ac:dyDescent="0.2">
      <c r="A3612" s="209">
        <v>412400</v>
      </c>
      <c r="B3612" s="210" t="s">
        <v>55</v>
      </c>
      <c r="C3612" s="231">
        <v>20000</v>
      </c>
      <c r="D3612" s="220">
        <v>20000</v>
      </c>
      <c r="E3612" s="231">
        <v>905900</v>
      </c>
      <c r="F3612" s="221">
        <f t="shared" si="887"/>
        <v>100</v>
      </c>
      <c r="G3612" s="218"/>
      <c r="H3612" s="218"/>
    </row>
    <row r="3613" spans="1:8" s="178" customFormat="1" x14ac:dyDescent="0.2">
      <c r="A3613" s="209">
        <v>412500</v>
      </c>
      <c r="B3613" s="210" t="s">
        <v>57</v>
      </c>
      <c r="C3613" s="231">
        <v>25000</v>
      </c>
      <c r="D3613" s="220">
        <v>20000</v>
      </c>
      <c r="E3613" s="231">
        <v>487000</v>
      </c>
      <c r="F3613" s="221">
        <f t="shared" si="887"/>
        <v>80</v>
      </c>
      <c r="G3613" s="218"/>
      <c r="H3613" s="218"/>
    </row>
    <row r="3614" spans="1:8" s="178" customFormat="1" x14ac:dyDescent="0.2">
      <c r="A3614" s="209">
        <v>412600</v>
      </c>
      <c r="B3614" s="210" t="s">
        <v>58</v>
      </c>
      <c r="C3614" s="231">
        <v>10000</v>
      </c>
      <c r="D3614" s="220">
        <v>10000</v>
      </c>
      <c r="E3614" s="231">
        <v>483600</v>
      </c>
      <c r="F3614" s="221">
        <f t="shared" si="887"/>
        <v>100</v>
      </c>
      <c r="G3614" s="218"/>
      <c r="H3614" s="218"/>
    </row>
    <row r="3615" spans="1:8" s="178" customFormat="1" x14ac:dyDescent="0.2">
      <c r="A3615" s="209">
        <v>412700</v>
      </c>
      <c r="B3615" s="210" t="s">
        <v>60</v>
      </c>
      <c r="C3615" s="231">
        <v>45000</v>
      </c>
      <c r="D3615" s="220">
        <v>30000</v>
      </c>
      <c r="E3615" s="231">
        <v>643000</v>
      </c>
      <c r="F3615" s="221">
        <f t="shared" si="887"/>
        <v>66.666666666666657</v>
      </c>
      <c r="G3615" s="218"/>
      <c r="H3615" s="218"/>
    </row>
    <row r="3616" spans="1:8" s="178" customFormat="1" x14ac:dyDescent="0.2">
      <c r="A3616" s="209">
        <v>412800</v>
      </c>
      <c r="B3616" s="210" t="s">
        <v>73</v>
      </c>
      <c r="C3616" s="231">
        <v>0</v>
      </c>
      <c r="D3616" s="220">
        <v>0</v>
      </c>
      <c r="E3616" s="231">
        <v>24200</v>
      </c>
      <c r="F3616" s="217">
        <v>0</v>
      </c>
      <c r="G3616" s="218"/>
      <c r="H3616" s="218"/>
    </row>
    <row r="3617" spans="1:8" s="178" customFormat="1" x14ac:dyDescent="0.2">
      <c r="A3617" s="209">
        <v>412900</v>
      </c>
      <c r="B3617" s="223" t="s">
        <v>75</v>
      </c>
      <c r="C3617" s="231">
        <v>2700000</v>
      </c>
      <c r="D3617" s="220">
        <v>2700000</v>
      </c>
      <c r="E3617" s="231">
        <v>0</v>
      </c>
      <c r="F3617" s="221">
        <f>D3617/C3617*100</f>
        <v>100</v>
      </c>
      <c r="G3617" s="218"/>
      <c r="H3617" s="218"/>
    </row>
    <row r="3618" spans="1:8" s="178" customFormat="1" x14ac:dyDescent="0.2">
      <c r="A3618" s="209">
        <v>412900</v>
      </c>
      <c r="B3618" s="210" t="s">
        <v>78</v>
      </c>
      <c r="C3618" s="231">
        <v>90000</v>
      </c>
      <c r="D3618" s="220">
        <v>105000</v>
      </c>
      <c r="E3618" s="231">
        <v>0</v>
      </c>
      <c r="F3618" s="221">
        <f>D3618/C3618*100</f>
        <v>116.66666666666667</v>
      </c>
      <c r="G3618" s="218"/>
      <c r="H3618" s="218"/>
    </row>
    <row r="3619" spans="1:8" s="178" customFormat="1" x14ac:dyDescent="0.2">
      <c r="A3619" s="209">
        <v>412900</v>
      </c>
      <c r="B3619" s="210" t="s">
        <v>80</v>
      </c>
      <c r="C3619" s="231">
        <v>0</v>
      </c>
      <c r="D3619" s="220">
        <v>0</v>
      </c>
      <c r="E3619" s="231">
        <v>4748000</v>
      </c>
      <c r="F3619" s="217">
        <v>0</v>
      </c>
      <c r="G3619" s="218"/>
      <c r="H3619" s="218"/>
    </row>
    <row r="3620" spans="1:8" s="234" customFormat="1" x14ac:dyDescent="0.2">
      <c r="A3620" s="224">
        <v>413000</v>
      </c>
      <c r="B3620" s="222" t="s">
        <v>97</v>
      </c>
      <c r="C3620" s="233">
        <f>C3621</f>
        <v>0</v>
      </c>
      <c r="D3620" s="233">
        <f t="shared" ref="D3620" si="888">D3621</f>
        <v>0</v>
      </c>
      <c r="E3620" s="233">
        <f t="shared" ref="E3620" si="889">E3621</f>
        <v>8200</v>
      </c>
      <c r="F3620" s="217">
        <v>0</v>
      </c>
      <c r="G3620" s="218"/>
      <c r="H3620" s="218"/>
    </row>
    <row r="3621" spans="1:8" s="178" customFormat="1" x14ac:dyDescent="0.2">
      <c r="A3621" s="209">
        <v>413900</v>
      </c>
      <c r="B3621" s="210" t="s">
        <v>106</v>
      </c>
      <c r="C3621" s="231">
        <v>0</v>
      </c>
      <c r="D3621" s="220">
        <v>0</v>
      </c>
      <c r="E3621" s="231">
        <v>8200</v>
      </c>
      <c r="F3621" s="217">
        <v>0</v>
      </c>
      <c r="G3621" s="218"/>
      <c r="H3621" s="218"/>
    </row>
    <row r="3622" spans="1:8" s="234" customFormat="1" x14ac:dyDescent="0.2">
      <c r="A3622" s="224">
        <v>415000</v>
      </c>
      <c r="B3622" s="222" t="s">
        <v>119</v>
      </c>
      <c r="C3622" s="233">
        <f>C3623+0</f>
        <v>0</v>
      </c>
      <c r="D3622" s="233">
        <f>D3623+0</f>
        <v>0</v>
      </c>
      <c r="E3622" s="233">
        <f>E3623+0</f>
        <v>528500</v>
      </c>
      <c r="F3622" s="217">
        <v>0</v>
      </c>
      <c r="G3622" s="218"/>
      <c r="H3622" s="218"/>
    </row>
    <row r="3623" spans="1:8" s="178" customFormat="1" x14ac:dyDescent="0.2">
      <c r="A3623" s="209">
        <v>415200</v>
      </c>
      <c r="B3623" s="210" t="s">
        <v>124</v>
      </c>
      <c r="C3623" s="231">
        <v>0</v>
      </c>
      <c r="D3623" s="220">
        <v>0</v>
      </c>
      <c r="E3623" s="231">
        <v>528500</v>
      </c>
      <c r="F3623" s="217">
        <v>0</v>
      </c>
      <c r="G3623" s="218"/>
      <c r="H3623" s="218"/>
    </row>
    <row r="3624" spans="1:8" s="234" customFormat="1" ht="46.5" x14ac:dyDescent="0.2">
      <c r="A3624" s="224">
        <v>418000</v>
      </c>
      <c r="B3624" s="222" t="s">
        <v>198</v>
      </c>
      <c r="C3624" s="233">
        <f>C3625+0+C3626</f>
        <v>0</v>
      </c>
      <c r="D3624" s="233">
        <f>D3625+0+D3626</f>
        <v>0</v>
      </c>
      <c r="E3624" s="233">
        <f>E3625+0+E3626</f>
        <v>107400</v>
      </c>
      <c r="F3624" s="217">
        <v>0</v>
      </c>
      <c r="G3624" s="218"/>
      <c r="H3624" s="218"/>
    </row>
    <row r="3625" spans="1:8" s="178" customFormat="1" x14ac:dyDescent="0.2">
      <c r="A3625" s="239">
        <v>418200</v>
      </c>
      <c r="B3625" s="210" t="s">
        <v>199</v>
      </c>
      <c r="C3625" s="231">
        <v>0</v>
      </c>
      <c r="D3625" s="220">
        <v>0</v>
      </c>
      <c r="E3625" s="231">
        <v>55500</v>
      </c>
      <c r="F3625" s="217">
        <v>0</v>
      </c>
      <c r="G3625" s="218"/>
      <c r="H3625" s="218"/>
    </row>
    <row r="3626" spans="1:8" s="178" customFormat="1" x14ac:dyDescent="0.2">
      <c r="A3626" s="239">
        <v>418400</v>
      </c>
      <c r="B3626" s="210" t="s">
        <v>200</v>
      </c>
      <c r="C3626" s="231">
        <v>0</v>
      </c>
      <c r="D3626" s="220">
        <v>0</v>
      </c>
      <c r="E3626" s="231">
        <v>51900</v>
      </c>
      <c r="F3626" s="217">
        <v>0</v>
      </c>
      <c r="G3626" s="218"/>
      <c r="H3626" s="218"/>
    </row>
    <row r="3627" spans="1:8" s="234" customFormat="1" x14ac:dyDescent="0.2">
      <c r="A3627" s="224">
        <v>419000</v>
      </c>
      <c r="B3627" s="222" t="s">
        <v>201</v>
      </c>
      <c r="C3627" s="233">
        <f>C3628</f>
        <v>0</v>
      </c>
      <c r="D3627" s="233">
        <f t="shared" ref="D3627" si="890">D3628</f>
        <v>0</v>
      </c>
      <c r="E3627" s="233">
        <f t="shared" ref="E3627" si="891">E3628</f>
        <v>28000</v>
      </c>
      <c r="F3627" s="217">
        <v>0</v>
      </c>
      <c r="G3627" s="218"/>
      <c r="H3627" s="218"/>
    </row>
    <row r="3628" spans="1:8" s="178" customFormat="1" x14ac:dyDescent="0.2">
      <c r="A3628" s="209">
        <v>419100</v>
      </c>
      <c r="B3628" s="210" t="s">
        <v>201</v>
      </c>
      <c r="C3628" s="231">
        <v>0</v>
      </c>
      <c r="D3628" s="220">
        <v>0</v>
      </c>
      <c r="E3628" s="231">
        <v>28000</v>
      </c>
      <c r="F3628" s="217">
        <v>0</v>
      </c>
      <c r="G3628" s="218"/>
      <c r="H3628" s="218"/>
    </row>
    <row r="3629" spans="1:8" s="234" customFormat="1" x14ac:dyDescent="0.2">
      <c r="A3629" s="224">
        <v>480000</v>
      </c>
      <c r="B3629" s="222" t="s">
        <v>202</v>
      </c>
      <c r="C3629" s="233">
        <f>C3630</f>
        <v>0</v>
      </c>
      <c r="D3629" s="233">
        <f t="shared" ref="D3629:D3630" si="892">D3630</f>
        <v>0</v>
      </c>
      <c r="E3629" s="233">
        <f t="shared" ref="E3629:E3630" si="893">E3630</f>
        <v>55000</v>
      </c>
      <c r="F3629" s="217">
        <v>0</v>
      </c>
      <c r="G3629" s="218"/>
      <c r="H3629" s="218"/>
    </row>
    <row r="3630" spans="1:8" s="234" customFormat="1" x14ac:dyDescent="0.2">
      <c r="A3630" s="224">
        <v>488000</v>
      </c>
      <c r="B3630" s="222" t="s">
        <v>31</v>
      </c>
      <c r="C3630" s="233">
        <f>C3631</f>
        <v>0</v>
      </c>
      <c r="D3630" s="233">
        <f t="shared" si="892"/>
        <v>0</v>
      </c>
      <c r="E3630" s="233">
        <f t="shared" si="893"/>
        <v>55000</v>
      </c>
      <c r="F3630" s="217">
        <v>0</v>
      </c>
      <c r="G3630" s="218"/>
      <c r="H3630" s="218"/>
    </row>
    <row r="3631" spans="1:8" s="178" customFormat="1" x14ac:dyDescent="0.2">
      <c r="A3631" s="239">
        <v>488100</v>
      </c>
      <c r="B3631" s="248" t="s">
        <v>31</v>
      </c>
      <c r="C3631" s="231">
        <v>0</v>
      </c>
      <c r="D3631" s="220">
        <v>0</v>
      </c>
      <c r="E3631" s="231">
        <v>55000</v>
      </c>
      <c r="F3631" s="217">
        <v>0</v>
      </c>
      <c r="G3631" s="218"/>
      <c r="H3631" s="218"/>
    </row>
    <row r="3632" spans="1:8" s="234" customFormat="1" x14ac:dyDescent="0.2">
      <c r="A3632" s="224">
        <v>510000</v>
      </c>
      <c r="B3632" s="222" t="s">
        <v>245</v>
      </c>
      <c r="C3632" s="233">
        <f>C3633+C3642+0+C3640+0</f>
        <v>0</v>
      </c>
      <c r="D3632" s="233">
        <f>D3633+D3642+0+D3640+0</f>
        <v>377500</v>
      </c>
      <c r="E3632" s="233">
        <f>E3633+E3642+0+E3640+0</f>
        <v>2488800</v>
      </c>
      <c r="F3632" s="217">
        <v>0</v>
      </c>
      <c r="G3632" s="218"/>
      <c r="H3632" s="218"/>
    </row>
    <row r="3633" spans="1:8" s="234" customFormat="1" x14ac:dyDescent="0.2">
      <c r="A3633" s="224">
        <v>511000</v>
      </c>
      <c r="B3633" s="222" t="s">
        <v>246</v>
      </c>
      <c r="C3633" s="233">
        <f>SUM(C3634:C3639)</f>
        <v>0</v>
      </c>
      <c r="D3633" s="233">
        <f t="shared" ref="D3633" si="894">SUM(D3634:D3639)</f>
        <v>377500</v>
      </c>
      <c r="E3633" s="233">
        <f>SUM(E3634:E3639)</f>
        <v>2322500</v>
      </c>
      <c r="F3633" s="217">
        <v>0</v>
      </c>
      <c r="G3633" s="218"/>
      <c r="H3633" s="218"/>
    </row>
    <row r="3634" spans="1:8" s="178" customFormat="1" x14ac:dyDescent="0.2">
      <c r="A3634" s="209">
        <v>511100</v>
      </c>
      <c r="B3634" s="210" t="s">
        <v>247</v>
      </c>
      <c r="C3634" s="231">
        <v>0</v>
      </c>
      <c r="D3634" s="220">
        <v>0</v>
      </c>
      <c r="E3634" s="231">
        <v>68000</v>
      </c>
      <c r="F3634" s="217">
        <v>0</v>
      </c>
      <c r="G3634" s="218"/>
      <c r="H3634" s="218"/>
    </row>
    <row r="3635" spans="1:8" s="178" customFormat="1" ht="46.5" x14ac:dyDescent="0.2">
      <c r="A3635" s="209">
        <v>511200</v>
      </c>
      <c r="B3635" s="210" t="s">
        <v>248</v>
      </c>
      <c r="C3635" s="231">
        <v>0</v>
      </c>
      <c r="D3635" s="220">
        <v>377500</v>
      </c>
      <c r="E3635" s="231">
        <v>66000</v>
      </c>
      <c r="F3635" s="217">
        <v>0</v>
      </c>
      <c r="G3635" s="218"/>
      <c r="H3635" s="218"/>
    </row>
    <row r="3636" spans="1:8" s="178" customFormat="1" x14ac:dyDescent="0.2">
      <c r="A3636" s="209">
        <v>511300</v>
      </c>
      <c r="B3636" s="210" t="s">
        <v>249</v>
      </c>
      <c r="C3636" s="231">
        <v>0</v>
      </c>
      <c r="D3636" s="220">
        <v>0</v>
      </c>
      <c r="E3636" s="231">
        <v>2153000</v>
      </c>
      <c r="F3636" s="217">
        <v>0</v>
      </c>
      <c r="G3636" s="218"/>
      <c r="H3636" s="218"/>
    </row>
    <row r="3637" spans="1:8" s="178" customFormat="1" x14ac:dyDescent="0.2">
      <c r="A3637" s="209">
        <v>511400</v>
      </c>
      <c r="B3637" s="210" t="s">
        <v>250</v>
      </c>
      <c r="C3637" s="231">
        <v>0</v>
      </c>
      <c r="D3637" s="220">
        <v>0</v>
      </c>
      <c r="E3637" s="231">
        <v>15000</v>
      </c>
      <c r="F3637" s="217">
        <v>0</v>
      </c>
      <c r="G3637" s="218"/>
      <c r="H3637" s="218"/>
    </row>
    <row r="3638" spans="1:8" s="178" customFormat="1" x14ac:dyDescent="0.2">
      <c r="A3638" s="209">
        <v>511500</v>
      </c>
      <c r="B3638" s="210" t="s">
        <v>251</v>
      </c>
      <c r="C3638" s="231">
        <v>0</v>
      </c>
      <c r="D3638" s="220">
        <v>0</v>
      </c>
      <c r="E3638" s="231">
        <v>5000</v>
      </c>
      <c r="F3638" s="217">
        <v>0</v>
      </c>
      <c r="G3638" s="218"/>
      <c r="H3638" s="218"/>
    </row>
    <row r="3639" spans="1:8" s="178" customFormat="1" x14ac:dyDescent="0.2">
      <c r="A3639" s="209">
        <v>511700</v>
      </c>
      <c r="B3639" s="210" t="s">
        <v>252</v>
      </c>
      <c r="C3639" s="231">
        <v>0</v>
      </c>
      <c r="D3639" s="220">
        <v>0</v>
      </c>
      <c r="E3639" s="231">
        <v>15500</v>
      </c>
      <c r="F3639" s="217">
        <v>0</v>
      </c>
      <c r="G3639" s="218"/>
      <c r="H3639" s="218"/>
    </row>
    <row r="3640" spans="1:8" s="234" customFormat="1" x14ac:dyDescent="0.2">
      <c r="A3640" s="224">
        <v>513000</v>
      </c>
      <c r="B3640" s="222" t="s">
        <v>253</v>
      </c>
      <c r="C3640" s="233">
        <f>C3641</f>
        <v>0</v>
      </c>
      <c r="D3640" s="233">
        <f t="shared" ref="D3640" si="895">D3641</f>
        <v>0</v>
      </c>
      <c r="E3640" s="233">
        <f t="shared" ref="E3640" si="896">E3641</f>
        <v>5000</v>
      </c>
      <c r="F3640" s="217">
        <v>0</v>
      </c>
      <c r="G3640" s="218"/>
      <c r="H3640" s="218"/>
    </row>
    <row r="3641" spans="1:8" s="178" customFormat="1" x14ac:dyDescent="0.2">
      <c r="A3641" s="209">
        <v>513700</v>
      </c>
      <c r="B3641" s="210" t="s">
        <v>256</v>
      </c>
      <c r="C3641" s="231">
        <v>0</v>
      </c>
      <c r="D3641" s="220">
        <v>0</v>
      </c>
      <c r="E3641" s="231">
        <v>5000</v>
      </c>
      <c r="F3641" s="217">
        <v>0</v>
      </c>
      <c r="G3641" s="218"/>
      <c r="H3641" s="218"/>
    </row>
    <row r="3642" spans="1:8" s="178" customFormat="1" x14ac:dyDescent="0.2">
      <c r="A3642" s="224">
        <v>516000</v>
      </c>
      <c r="B3642" s="222" t="s">
        <v>257</v>
      </c>
      <c r="C3642" s="233">
        <f>+C3643</f>
        <v>0</v>
      </c>
      <c r="D3642" s="233">
        <f t="shared" ref="D3642" si="897">+D3643</f>
        <v>0</v>
      </c>
      <c r="E3642" s="233">
        <f t="shared" ref="E3642" si="898">+E3643</f>
        <v>161300</v>
      </c>
      <c r="F3642" s="217">
        <v>0</v>
      </c>
      <c r="G3642" s="218"/>
      <c r="H3642" s="218"/>
    </row>
    <row r="3643" spans="1:8" s="178" customFormat="1" x14ac:dyDescent="0.2">
      <c r="A3643" s="209">
        <v>516100</v>
      </c>
      <c r="B3643" s="210" t="s">
        <v>257</v>
      </c>
      <c r="C3643" s="231">
        <v>0</v>
      </c>
      <c r="D3643" s="220">
        <v>0</v>
      </c>
      <c r="E3643" s="231">
        <v>161300</v>
      </c>
      <c r="F3643" s="217">
        <v>0</v>
      </c>
      <c r="G3643" s="218"/>
      <c r="H3643" s="218"/>
    </row>
    <row r="3644" spans="1:8" s="234" customFormat="1" x14ac:dyDescent="0.2">
      <c r="A3644" s="224">
        <v>630000</v>
      </c>
      <c r="B3644" s="222" t="s">
        <v>277</v>
      </c>
      <c r="C3644" s="233">
        <f>C3649+C3645</f>
        <v>960000</v>
      </c>
      <c r="D3644" s="233">
        <f t="shared" ref="D3644" si="899">D3649+D3645</f>
        <v>1150000</v>
      </c>
      <c r="E3644" s="233">
        <f>E3649+E3645</f>
        <v>602100</v>
      </c>
      <c r="F3644" s="217">
        <f>D3644/C3644*100</f>
        <v>119.79166666666667</v>
      </c>
      <c r="G3644" s="218"/>
      <c r="H3644" s="218"/>
    </row>
    <row r="3645" spans="1:8" s="234" customFormat="1" x14ac:dyDescent="0.2">
      <c r="A3645" s="224">
        <v>631000</v>
      </c>
      <c r="B3645" s="222" t="s">
        <v>278</v>
      </c>
      <c r="C3645" s="233">
        <f>SUM(C3646:C3648)</f>
        <v>0</v>
      </c>
      <c r="D3645" s="233">
        <f t="shared" ref="D3645" si="900">SUM(D3646:D3648)</f>
        <v>0</v>
      </c>
      <c r="E3645" s="233">
        <f>SUM(E3646:E3648)</f>
        <v>473900</v>
      </c>
      <c r="F3645" s="217">
        <v>0</v>
      </c>
      <c r="G3645" s="218"/>
      <c r="H3645" s="218"/>
    </row>
    <row r="3646" spans="1:8" s="178" customFormat="1" x14ac:dyDescent="0.2">
      <c r="A3646" s="239">
        <v>631100</v>
      </c>
      <c r="B3646" s="210" t="s">
        <v>279</v>
      </c>
      <c r="C3646" s="231">
        <v>0</v>
      </c>
      <c r="D3646" s="220">
        <v>0</v>
      </c>
      <c r="E3646" s="231">
        <v>409500</v>
      </c>
      <c r="F3646" s="217">
        <v>0</v>
      </c>
      <c r="G3646" s="218"/>
      <c r="H3646" s="218"/>
    </row>
    <row r="3647" spans="1:8" s="178" customFormat="1" x14ac:dyDescent="0.2">
      <c r="A3647" s="239">
        <v>631300</v>
      </c>
      <c r="B3647" s="210" t="s">
        <v>622</v>
      </c>
      <c r="C3647" s="231">
        <v>0</v>
      </c>
      <c r="D3647" s="220">
        <v>0</v>
      </c>
      <c r="E3647" s="231">
        <v>1400</v>
      </c>
      <c r="F3647" s="217">
        <v>0</v>
      </c>
      <c r="G3647" s="218"/>
      <c r="H3647" s="218"/>
    </row>
    <row r="3648" spans="1:8" s="178" customFormat="1" x14ac:dyDescent="0.2">
      <c r="A3648" s="239">
        <v>631900</v>
      </c>
      <c r="B3648" s="210" t="s">
        <v>283</v>
      </c>
      <c r="C3648" s="231">
        <v>0</v>
      </c>
      <c r="D3648" s="220">
        <v>0</v>
      </c>
      <c r="E3648" s="231">
        <v>63000</v>
      </c>
      <c r="F3648" s="217">
        <v>0</v>
      </c>
      <c r="G3648" s="218"/>
      <c r="H3648" s="218"/>
    </row>
    <row r="3649" spans="1:8" s="234" customFormat="1" x14ac:dyDescent="0.2">
      <c r="A3649" s="224">
        <v>638000</v>
      </c>
      <c r="B3649" s="222" t="s">
        <v>284</v>
      </c>
      <c r="C3649" s="233">
        <f>C3650</f>
        <v>960000</v>
      </c>
      <c r="D3649" s="233">
        <f t="shared" ref="D3649" si="901">D3650</f>
        <v>1150000</v>
      </c>
      <c r="E3649" s="233">
        <f t="shared" ref="E3649" si="902">E3650</f>
        <v>128200</v>
      </c>
      <c r="F3649" s="217">
        <f>D3649/C3649*100</f>
        <v>119.79166666666667</v>
      </c>
      <c r="G3649" s="218"/>
      <c r="H3649" s="218"/>
    </row>
    <row r="3650" spans="1:8" s="178" customFormat="1" x14ac:dyDescent="0.2">
      <c r="A3650" s="209">
        <v>638100</v>
      </c>
      <c r="B3650" s="210" t="s">
        <v>285</v>
      </c>
      <c r="C3650" s="231">
        <v>960000</v>
      </c>
      <c r="D3650" s="220">
        <v>1150000</v>
      </c>
      <c r="E3650" s="231">
        <v>128200</v>
      </c>
      <c r="F3650" s="221">
        <f>D3650/C3650*100</f>
        <v>119.79166666666667</v>
      </c>
      <c r="G3650" s="218"/>
      <c r="H3650" s="218"/>
    </row>
    <row r="3651" spans="1:8" s="263" customFormat="1" x14ac:dyDescent="0.2">
      <c r="A3651" s="241"/>
      <c r="B3651" s="227" t="s">
        <v>294</v>
      </c>
      <c r="C3651" s="238">
        <f>C3602+C3644+C3632+0+C3629</f>
        <v>59568000</v>
      </c>
      <c r="D3651" s="238">
        <f>D3602+D3644+D3632+0+D3629</f>
        <v>59960500</v>
      </c>
      <c r="E3651" s="238">
        <f>E3602+E3644+E3632+0+E3629</f>
        <v>17193300</v>
      </c>
      <c r="F3651" s="229">
        <f>D3651/C3651*100</f>
        <v>100.65891082460381</v>
      </c>
      <c r="G3651" s="218"/>
      <c r="H3651" s="218"/>
    </row>
    <row r="3652" spans="1:8" s="178" customFormat="1" x14ac:dyDescent="0.2">
      <c r="A3652" s="190"/>
      <c r="B3652" s="202"/>
      <c r="C3652" s="212"/>
      <c r="D3652" s="212"/>
      <c r="E3652" s="212"/>
      <c r="F3652" s="213"/>
      <c r="G3652" s="218"/>
      <c r="H3652" s="218"/>
    </row>
    <row r="3653" spans="1:8" s="178" customFormat="1" x14ac:dyDescent="0.2">
      <c r="A3653" s="190"/>
      <c r="B3653" s="202"/>
      <c r="C3653" s="212"/>
      <c r="D3653" s="212"/>
      <c r="E3653" s="212"/>
      <c r="F3653" s="213"/>
      <c r="G3653" s="218"/>
      <c r="H3653" s="218"/>
    </row>
    <row r="3654" spans="1:8" s="178" customFormat="1" x14ac:dyDescent="0.2">
      <c r="A3654" s="209" t="s">
        <v>358</v>
      </c>
      <c r="B3654" s="222"/>
      <c r="C3654" s="212"/>
      <c r="D3654" s="212"/>
      <c r="E3654" s="212"/>
      <c r="F3654" s="213"/>
      <c r="G3654" s="218"/>
      <c r="H3654" s="218"/>
    </row>
    <row r="3655" spans="1:8" s="178" customFormat="1" x14ac:dyDescent="0.2">
      <c r="A3655" s="209" t="s">
        <v>490</v>
      </c>
      <c r="B3655" s="222"/>
      <c r="C3655" s="212"/>
      <c r="D3655" s="212"/>
      <c r="E3655" s="212"/>
      <c r="F3655" s="213"/>
      <c r="G3655" s="218"/>
      <c r="H3655" s="218"/>
    </row>
    <row r="3656" spans="1:8" s="178" customFormat="1" x14ac:dyDescent="0.2">
      <c r="A3656" s="209" t="s">
        <v>408</v>
      </c>
      <c r="B3656" s="222"/>
      <c r="C3656" s="212"/>
      <c r="D3656" s="212"/>
      <c r="E3656" s="212"/>
      <c r="F3656" s="213"/>
      <c r="G3656" s="218"/>
      <c r="H3656" s="218"/>
    </row>
    <row r="3657" spans="1:8" s="178" customFormat="1" x14ac:dyDescent="0.2">
      <c r="A3657" s="209" t="s">
        <v>740</v>
      </c>
      <c r="B3657" s="222"/>
      <c r="C3657" s="212"/>
      <c r="D3657" s="212"/>
      <c r="E3657" s="212"/>
      <c r="F3657" s="213"/>
      <c r="G3657" s="218"/>
      <c r="H3657" s="218"/>
    </row>
    <row r="3658" spans="1:8" s="178" customFormat="1" x14ac:dyDescent="0.2">
      <c r="A3658" s="209"/>
      <c r="B3658" s="211"/>
      <c r="C3658" s="212"/>
      <c r="D3658" s="212"/>
      <c r="E3658" s="212"/>
      <c r="F3658" s="213"/>
      <c r="G3658" s="218"/>
      <c r="H3658" s="218"/>
    </row>
    <row r="3659" spans="1:8" s="234" customFormat="1" x14ac:dyDescent="0.2">
      <c r="A3659" s="224">
        <v>410000</v>
      </c>
      <c r="B3659" s="215" t="s">
        <v>44</v>
      </c>
      <c r="C3659" s="233">
        <f>C3660+C3665+C3684+C3680+C3678+C3682</f>
        <v>41985500</v>
      </c>
      <c r="D3659" s="233">
        <f>D3660+D3665+D3684+D3680+D3678+D3682</f>
        <v>42100700</v>
      </c>
      <c r="E3659" s="233">
        <f>E3660+E3665+E3684+E3680+E3678+E3682</f>
        <v>11659400</v>
      </c>
      <c r="F3659" s="217">
        <f t="shared" ref="F3659:F3672" si="903">D3659/C3659*100</f>
        <v>100.27438044086649</v>
      </c>
      <c r="G3659" s="218"/>
      <c r="H3659" s="218"/>
    </row>
    <row r="3660" spans="1:8" s="234" customFormat="1" x14ac:dyDescent="0.2">
      <c r="A3660" s="224">
        <v>411000</v>
      </c>
      <c r="B3660" s="215" t="s">
        <v>45</v>
      </c>
      <c r="C3660" s="233">
        <f>SUM(C3661:C3664)</f>
        <v>38601500</v>
      </c>
      <c r="D3660" s="233">
        <f t="shared" ref="D3660" si="904">SUM(D3661:D3664)</f>
        <v>38546500</v>
      </c>
      <c r="E3660" s="233">
        <f>SUM(E3661:E3664)</f>
        <v>3275700</v>
      </c>
      <c r="F3660" s="217">
        <f t="shared" si="903"/>
        <v>99.857518490214119</v>
      </c>
      <c r="G3660" s="218"/>
      <c r="H3660" s="218"/>
    </row>
    <row r="3661" spans="1:8" s="178" customFormat="1" x14ac:dyDescent="0.2">
      <c r="A3661" s="209">
        <v>411100</v>
      </c>
      <c r="B3661" s="210" t="s">
        <v>46</v>
      </c>
      <c r="C3661" s="231">
        <f>37060000+318800+125700</f>
        <v>37504500</v>
      </c>
      <c r="D3661" s="220">
        <v>37374500</v>
      </c>
      <c r="E3661" s="231">
        <v>331800</v>
      </c>
      <c r="F3661" s="221">
        <f t="shared" si="903"/>
        <v>99.653374928341933</v>
      </c>
      <c r="G3661" s="218"/>
      <c r="H3661" s="218"/>
    </row>
    <row r="3662" spans="1:8" s="178" customFormat="1" ht="46.5" x14ac:dyDescent="0.2">
      <c r="A3662" s="209">
        <v>411200</v>
      </c>
      <c r="B3662" s="210" t="s">
        <v>47</v>
      </c>
      <c r="C3662" s="231">
        <v>750000</v>
      </c>
      <c r="D3662" s="220">
        <v>615000</v>
      </c>
      <c r="E3662" s="231">
        <v>2594800</v>
      </c>
      <c r="F3662" s="221">
        <f t="shared" si="903"/>
        <v>82</v>
      </c>
      <c r="G3662" s="218"/>
      <c r="H3662" s="218"/>
    </row>
    <row r="3663" spans="1:8" s="178" customFormat="1" ht="46.5" x14ac:dyDescent="0.2">
      <c r="A3663" s="209">
        <v>411300</v>
      </c>
      <c r="B3663" s="210" t="s">
        <v>48</v>
      </c>
      <c r="C3663" s="231">
        <v>247000</v>
      </c>
      <c r="D3663" s="220">
        <v>456999.99999999965</v>
      </c>
      <c r="E3663" s="231">
        <v>0</v>
      </c>
      <c r="F3663" s="221">
        <f t="shared" si="903"/>
        <v>185.0202429149796</v>
      </c>
      <c r="G3663" s="218"/>
      <c r="H3663" s="218"/>
    </row>
    <row r="3664" spans="1:8" s="178" customFormat="1" x14ac:dyDescent="0.2">
      <c r="A3664" s="209">
        <v>411400</v>
      </c>
      <c r="B3664" s="210" t="s">
        <v>49</v>
      </c>
      <c r="C3664" s="231">
        <v>100000</v>
      </c>
      <c r="D3664" s="220">
        <v>100000</v>
      </c>
      <c r="E3664" s="231">
        <v>349100</v>
      </c>
      <c r="F3664" s="221">
        <f t="shared" si="903"/>
        <v>100</v>
      </c>
      <c r="G3664" s="218"/>
      <c r="H3664" s="218"/>
    </row>
    <row r="3665" spans="1:8" s="234" customFormat="1" x14ac:dyDescent="0.2">
      <c r="A3665" s="224">
        <v>412000</v>
      </c>
      <c r="B3665" s="222" t="s">
        <v>50</v>
      </c>
      <c r="C3665" s="233">
        <f>SUM(C3666:C3677)</f>
        <v>3384000</v>
      </c>
      <c r="D3665" s="233">
        <f>SUM(D3666:D3677)</f>
        <v>3554199.9999999995</v>
      </c>
      <c r="E3665" s="233">
        <f>SUM(E3666:E3677)</f>
        <v>8017700</v>
      </c>
      <c r="F3665" s="217">
        <f t="shared" si="903"/>
        <v>105.02955082742315</v>
      </c>
      <c r="G3665" s="218"/>
      <c r="H3665" s="218"/>
    </row>
    <row r="3666" spans="1:8" s="178" customFormat="1" x14ac:dyDescent="0.2">
      <c r="A3666" s="239">
        <v>412100</v>
      </c>
      <c r="B3666" s="210" t="s">
        <v>51</v>
      </c>
      <c r="C3666" s="231">
        <v>25000</v>
      </c>
      <c r="D3666" s="220">
        <v>25000</v>
      </c>
      <c r="E3666" s="231">
        <v>169100</v>
      </c>
      <c r="F3666" s="221">
        <f t="shared" si="903"/>
        <v>100</v>
      </c>
      <c r="G3666" s="218"/>
      <c r="H3666" s="218"/>
    </row>
    <row r="3667" spans="1:8" s="178" customFormat="1" ht="46.5" x14ac:dyDescent="0.2">
      <c r="A3667" s="209">
        <v>412200</v>
      </c>
      <c r="B3667" s="210" t="s">
        <v>52</v>
      </c>
      <c r="C3667" s="231">
        <v>410000</v>
      </c>
      <c r="D3667" s="220">
        <v>343600</v>
      </c>
      <c r="E3667" s="231">
        <v>1650000</v>
      </c>
      <c r="F3667" s="221">
        <f t="shared" si="903"/>
        <v>83.804878048780481</v>
      </c>
      <c r="G3667" s="218"/>
      <c r="H3667" s="218"/>
    </row>
    <row r="3668" spans="1:8" s="178" customFormat="1" x14ac:dyDescent="0.2">
      <c r="A3668" s="209">
        <v>412300</v>
      </c>
      <c r="B3668" s="210" t="s">
        <v>53</v>
      </c>
      <c r="C3668" s="231">
        <v>24000</v>
      </c>
      <c r="D3668" s="220">
        <v>22400</v>
      </c>
      <c r="E3668" s="231">
        <v>422500</v>
      </c>
      <c r="F3668" s="221">
        <f t="shared" si="903"/>
        <v>93.333333333333329</v>
      </c>
      <c r="G3668" s="218"/>
      <c r="H3668" s="218"/>
    </row>
    <row r="3669" spans="1:8" s="178" customFormat="1" x14ac:dyDescent="0.2">
      <c r="A3669" s="209">
        <v>412400</v>
      </c>
      <c r="B3669" s="210" t="s">
        <v>55</v>
      </c>
      <c r="C3669" s="231">
        <v>3000</v>
      </c>
      <c r="D3669" s="220">
        <v>3000</v>
      </c>
      <c r="E3669" s="231">
        <v>239400</v>
      </c>
      <c r="F3669" s="221">
        <f t="shared" si="903"/>
        <v>100</v>
      </c>
      <c r="G3669" s="218"/>
      <c r="H3669" s="218"/>
    </row>
    <row r="3670" spans="1:8" s="178" customFormat="1" x14ac:dyDescent="0.2">
      <c r="A3670" s="209">
        <v>412500</v>
      </c>
      <c r="B3670" s="210" t="s">
        <v>57</v>
      </c>
      <c r="C3670" s="231">
        <v>20000</v>
      </c>
      <c r="D3670" s="220">
        <v>20800</v>
      </c>
      <c r="E3670" s="231">
        <v>523100</v>
      </c>
      <c r="F3670" s="221">
        <f t="shared" si="903"/>
        <v>104</v>
      </c>
      <c r="G3670" s="218"/>
      <c r="H3670" s="218"/>
    </row>
    <row r="3671" spans="1:8" s="178" customFormat="1" x14ac:dyDescent="0.2">
      <c r="A3671" s="209">
        <v>412600</v>
      </c>
      <c r="B3671" s="210" t="s">
        <v>58</v>
      </c>
      <c r="C3671" s="231">
        <v>25000</v>
      </c>
      <c r="D3671" s="220">
        <v>29700</v>
      </c>
      <c r="E3671" s="231">
        <v>822100</v>
      </c>
      <c r="F3671" s="221">
        <f t="shared" si="903"/>
        <v>118.8</v>
      </c>
      <c r="G3671" s="218"/>
      <c r="H3671" s="218"/>
    </row>
    <row r="3672" spans="1:8" s="178" customFormat="1" x14ac:dyDescent="0.2">
      <c r="A3672" s="209">
        <v>412700</v>
      </c>
      <c r="B3672" s="210" t="s">
        <v>60</v>
      </c>
      <c r="C3672" s="231">
        <v>60000</v>
      </c>
      <c r="D3672" s="220">
        <v>142200</v>
      </c>
      <c r="E3672" s="231">
        <v>1277500</v>
      </c>
      <c r="F3672" s="221">
        <f t="shared" si="903"/>
        <v>237</v>
      </c>
      <c r="G3672" s="218"/>
      <c r="H3672" s="218"/>
    </row>
    <row r="3673" spans="1:8" s="178" customFormat="1" x14ac:dyDescent="0.2">
      <c r="A3673" s="209">
        <v>412800</v>
      </c>
      <c r="B3673" s="210" t="s">
        <v>73</v>
      </c>
      <c r="C3673" s="231">
        <v>0</v>
      </c>
      <c r="D3673" s="220">
        <v>0</v>
      </c>
      <c r="E3673" s="231">
        <v>4000</v>
      </c>
      <c r="F3673" s="217">
        <v>0</v>
      </c>
      <c r="G3673" s="218"/>
      <c r="H3673" s="218"/>
    </row>
    <row r="3674" spans="1:8" s="178" customFormat="1" x14ac:dyDescent="0.2">
      <c r="A3674" s="209">
        <v>412900</v>
      </c>
      <c r="B3674" s="223" t="s">
        <v>75</v>
      </c>
      <c r="C3674" s="231">
        <v>2750000</v>
      </c>
      <c r="D3674" s="220">
        <v>2899999.9999999995</v>
      </c>
      <c r="E3674" s="231">
        <v>0</v>
      </c>
      <c r="F3674" s="221">
        <f>D3674/C3674*100</f>
        <v>105.45454545454544</v>
      </c>
      <c r="G3674" s="218"/>
      <c r="H3674" s="218"/>
    </row>
    <row r="3675" spans="1:8" s="178" customFormat="1" ht="46.5" x14ac:dyDescent="0.2">
      <c r="A3675" s="209">
        <v>412900</v>
      </c>
      <c r="B3675" s="223" t="s">
        <v>77</v>
      </c>
      <c r="C3675" s="231">
        <v>12000</v>
      </c>
      <c r="D3675" s="220">
        <v>12000</v>
      </c>
      <c r="E3675" s="231">
        <v>0</v>
      </c>
      <c r="F3675" s="221">
        <f>D3675/C3675*100</f>
        <v>100</v>
      </c>
      <c r="G3675" s="218"/>
      <c r="H3675" s="218"/>
    </row>
    <row r="3676" spans="1:8" s="178" customFormat="1" x14ac:dyDescent="0.2">
      <c r="A3676" s="209">
        <v>412900</v>
      </c>
      <c r="B3676" s="223" t="s">
        <v>78</v>
      </c>
      <c r="C3676" s="231">
        <v>55000</v>
      </c>
      <c r="D3676" s="220">
        <v>55000</v>
      </c>
      <c r="E3676" s="231">
        <v>0</v>
      </c>
      <c r="F3676" s="221">
        <f>D3676/C3676*100</f>
        <v>100</v>
      </c>
      <c r="G3676" s="218"/>
      <c r="H3676" s="218"/>
    </row>
    <row r="3677" spans="1:8" s="178" customFormat="1" x14ac:dyDescent="0.2">
      <c r="A3677" s="209">
        <v>412900</v>
      </c>
      <c r="B3677" s="223" t="s">
        <v>80</v>
      </c>
      <c r="C3677" s="231">
        <v>0</v>
      </c>
      <c r="D3677" s="220">
        <v>500</v>
      </c>
      <c r="E3677" s="231">
        <v>2910000</v>
      </c>
      <c r="F3677" s="217">
        <v>0</v>
      </c>
      <c r="G3677" s="218"/>
      <c r="H3677" s="218"/>
    </row>
    <row r="3678" spans="1:8" s="234" customFormat="1" x14ac:dyDescent="0.2">
      <c r="A3678" s="224">
        <v>413000</v>
      </c>
      <c r="B3678" s="222" t="s">
        <v>97</v>
      </c>
      <c r="C3678" s="233">
        <f>SUM(C3679:C3679)</f>
        <v>0</v>
      </c>
      <c r="D3678" s="233">
        <f>SUM(D3679:D3679)</f>
        <v>0</v>
      </c>
      <c r="E3678" s="233">
        <f>SUM(E3679:E3679)</f>
        <v>6500</v>
      </c>
      <c r="F3678" s="217">
        <v>0</v>
      </c>
      <c r="G3678" s="218"/>
      <c r="H3678" s="218"/>
    </row>
    <row r="3679" spans="1:8" s="178" customFormat="1" x14ac:dyDescent="0.2">
      <c r="A3679" s="209">
        <v>413900</v>
      </c>
      <c r="B3679" s="210" t="s">
        <v>106</v>
      </c>
      <c r="C3679" s="231">
        <v>0</v>
      </c>
      <c r="D3679" s="220">
        <v>0</v>
      </c>
      <c r="E3679" s="231">
        <v>6500</v>
      </c>
      <c r="F3679" s="217">
        <v>0</v>
      </c>
      <c r="G3679" s="218"/>
      <c r="H3679" s="218"/>
    </row>
    <row r="3680" spans="1:8" s="234" customFormat="1" x14ac:dyDescent="0.2">
      <c r="A3680" s="224">
        <v>415000</v>
      </c>
      <c r="B3680" s="222" t="s">
        <v>119</v>
      </c>
      <c r="C3680" s="233">
        <f>C3681</f>
        <v>0</v>
      </c>
      <c r="D3680" s="233">
        <f t="shared" ref="D3680" si="905">D3681</f>
        <v>0</v>
      </c>
      <c r="E3680" s="233">
        <f>E3681</f>
        <v>237600</v>
      </c>
      <c r="F3680" s="217">
        <v>0</v>
      </c>
      <c r="G3680" s="218"/>
      <c r="H3680" s="218"/>
    </row>
    <row r="3681" spans="1:8" s="178" customFormat="1" x14ac:dyDescent="0.2">
      <c r="A3681" s="209">
        <v>415200</v>
      </c>
      <c r="B3681" s="210" t="s">
        <v>124</v>
      </c>
      <c r="C3681" s="231">
        <v>0</v>
      </c>
      <c r="D3681" s="220">
        <v>0</v>
      </c>
      <c r="E3681" s="231">
        <v>237600</v>
      </c>
      <c r="F3681" s="217">
        <v>0</v>
      </c>
      <c r="G3681" s="218"/>
      <c r="H3681" s="218"/>
    </row>
    <row r="3682" spans="1:8" s="234" customFormat="1" ht="46.5" x14ac:dyDescent="0.2">
      <c r="A3682" s="224">
        <v>418000</v>
      </c>
      <c r="B3682" s="222" t="s">
        <v>198</v>
      </c>
      <c r="C3682" s="233">
        <f>C3683</f>
        <v>0</v>
      </c>
      <c r="D3682" s="233">
        <f t="shared" ref="D3682" si="906">D3683</f>
        <v>0</v>
      </c>
      <c r="E3682" s="233">
        <f t="shared" ref="E3682" si="907">E3683</f>
        <v>103400</v>
      </c>
      <c r="F3682" s="217">
        <v>0</v>
      </c>
      <c r="G3682" s="218"/>
      <c r="H3682" s="218"/>
    </row>
    <row r="3683" spans="1:8" s="178" customFormat="1" x14ac:dyDescent="0.2">
      <c r="A3683" s="239">
        <v>418400</v>
      </c>
      <c r="B3683" s="210" t="s">
        <v>200</v>
      </c>
      <c r="C3683" s="231">
        <v>0</v>
      </c>
      <c r="D3683" s="220">
        <v>0</v>
      </c>
      <c r="E3683" s="231">
        <v>103400</v>
      </c>
      <c r="F3683" s="217">
        <v>0</v>
      </c>
      <c r="G3683" s="218"/>
      <c r="H3683" s="218"/>
    </row>
    <row r="3684" spans="1:8" s="234" customFormat="1" x14ac:dyDescent="0.2">
      <c r="A3684" s="224">
        <v>419000</v>
      </c>
      <c r="B3684" s="222" t="s">
        <v>201</v>
      </c>
      <c r="C3684" s="233">
        <f>C3685</f>
        <v>0</v>
      </c>
      <c r="D3684" s="233">
        <f t="shared" ref="D3684" si="908">D3685</f>
        <v>0</v>
      </c>
      <c r="E3684" s="233">
        <f t="shared" ref="E3684" si="909">E3685</f>
        <v>18500</v>
      </c>
      <c r="F3684" s="217">
        <v>0</v>
      </c>
      <c r="G3684" s="218"/>
      <c r="H3684" s="218"/>
    </row>
    <row r="3685" spans="1:8" s="178" customFormat="1" x14ac:dyDescent="0.2">
      <c r="A3685" s="209">
        <v>419100</v>
      </c>
      <c r="B3685" s="210" t="s">
        <v>201</v>
      </c>
      <c r="C3685" s="231">
        <v>0</v>
      </c>
      <c r="D3685" s="220">
        <v>0</v>
      </c>
      <c r="E3685" s="231">
        <v>18500</v>
      </c>
      <c r="F3685" s="217">
        <v>0</v>
      </c>
      <c r="G3685" s="218"/>
      <c r="H3685" s="218"/>
    </row>
    <row r="3686" spans="1:8" s="234" customFormat="1" x14ac:dyDescent="0.2">
      <c r="A3686" s="224">
        <v>480000</v>
      </c>
      <c r="B3686" s="222" t="s">
        <v>202</v>
      </c>
      <c r="C3686" s="233">
        <f>C3687</f>
        <v>1430000</v>
      </c>
      <c r="D3686" s="233">
        <f t="shared" ref="D3686:D3687" si="910">D3687</f>
        <v>1430000</v>
      </c>
      <c r="E3686" s="233">
        <f t="shared" ref="E3686:E3687" si="911">E3687</f>
        <v>45000</v>
      </c>
      <c r="F3686" s="217">
        <f>D3686/C3686*100</f>
        <v>100</v>
      </c>
      <c r="G3686" s="218"/>
      <c r="H3686" s="218"/>
    </row>
    <row r="3687" spans="1:8" s="234" customFormat="1" x14ac:dyDescent="0.2">
      <c r="A3687" s="224">
        <v>488000</v>
      </c>
      <c r="B3687" s="222" t="s">
        <v>31</v>
      </c>
      <c r="C3687" s="233">
        <f>C3688</f>
        <v>1430000</v>
      </c>
      <c r="D3687" s="233">
        <f t="shared" si="910"/>
        <v>1430000</v>
      </c>
      <c r="E3687" s="233">
        <f t="shared" si="911"/>
        <v>45000</v>
      </c>
      <c r="F3687" s="217">
        <f>D3687/C3687*100</f>
        <v>100</v>
      </c>
      <c r="G3687" s="218"/>
      <c r="H3687" s="218"/>
    </row>
    <row r="3688" spans="1:8" s="178" customFormat="1" x14ac:dyDescent="0.2">
      <c r="A3688" s="209">
        <v>488100</v>
      </c>
      <c r="B3688" s="210" t="s">
        <v>231</v>
      </c>
      <c r="C3688" s="231">
        <v>1430000</v>
      </c>
      <c r="D3688" s="220">
        <v>1430000</v>
      </c>
      <c r="E3688" s="231">
        <v>45000</v>
      </c>
      <c r="F3688" s="221">
        <f>D3688/C3688*100</f>
        <v>100</v>
      </c>
      <c r="G3688" s="218"/>
      <c r="H3688" s="218"/>
    </row>
    <row r="3689" spans="1:8" s="234" customFormat="1" x14ac:dyDescent="0.2">
      <c r="A3689" s="224">
        <v>510000</v>
      </c>
      <c r="B3689" s="222" t="s">
        <v>245</v>
      </c>
      <c r="C3689" s="233">
        <f>C3690+C3698+0+C3696</f>
        <v>0</v>
      </c>
      <c r="D3689" s="233">
        <f>D3690+D3698+0+D3696</f>
        <v>0</v>
      </c>
      <c r="E3689" s="233">
        <f>E3690+E3698+0+E3696</f>
        <v>3167700</v>
      </c>
      <c r="F3689" s="217">
        <v>0</v>
      </c>
      <c r="G3689" s="218"/>
      <c r="H3689" s="218"/>
    </row>
    <row r="3690" spans="1:8" s="234" customFormat="1" x14ac:dyDescent="0.2">
      <c r="A3690" s="224">
        <v>511000</v>
      </c>
      <c r="B3690" s="222" t="s">
        <v>246</v>
      </c>
      <c r="C3690" s="233">
        <f>SUM(C3691:C3695)</f>
        <v>0</v>
      </c>
      <c r="D3690" s="233">
        <f t="shared" ref="D3690" si="912">SUM(D3691:D3695)</f>
        <v>0</v>
      </c>
      <c r="E3690" s="233">
        <f t="shared" ref="E3690" si="913">SUM(E3691:E3695)</f>
        <v>2800700</v>
      </c>
      <c r="F3690" s="217">
        <v>0</v>
      </c>
      <c r="G3690" s="218"/>
      <c r="H3690" s="218"/>
    </row>
    <row r="3691" spans="1:8" s="178" customFormat="1" x14ac:dyDescent="0.2">
      <c r="A3691" s="209">
        <v>511100</v>
      </c>
      <c r="B3691" s="210" t="s">
        <v>247</v>
      </c>
      <c r="C3691" s="231">
        <v>0</v>
      </c>
      <c r="D3691" s="220">
        <v>0</v>
      </c>
      <c r="E3691" s="231">
        <v>343400</v>
      </c>
      <c r="F3691" s="217">
        <v>0</v>
      </c>
      <c r="G3691" s="218"/>
      <c r="H3691" s="218"/>
    </row>
    <row r="3692" spans="1:8" s="178" customFormat="1" ht="46.5" x14ac:dyDescent="0.2">
      <c r="A3692" s="209">
        <v>511200</v>
      </c>
      <c r="B3692" s="210" t="s">
        <v>248</v>
      </c>
      <c r="C3692" s="231">
        <v>0</v>
      </c>
      <c r="D3692" s="220">
        <v>0</v>
      </c>
      <c r="E3692" s="231">
        <v>163100</v>
      </c>
      <c r="F3692" s="217">
        <v>0</v>
      </c>
      <c r="G3692" s="218"/>
      <c r="H3692" s="218"/>
    </row>
    <row r="3693" spans="1:8" s="178" customFormat="1" x14ac:dyDescent="0.2">
      <c r="A3693" s="209">
        <v>511300</v>
      </c>
      <c r="B3693" s="210" t="s">
        <v>249</v>
      </c>
      <c r="C3693" s="231">
        <v>0</v>
      </c>
      <c r="D3693" s="220">
        <v>0</v>
      </c>
      <c r="E3693" s="231">
        <v>2291100</v>
      </c>
      <c r="F3693" s="217">
        <v>0</v>
      </c>
      <c r="G3693" s="218"/>
      <c r="H3693" s="218"/>
    </row>
    <row r="3694" spans="1:8" s="178" customFormat="1" x14ac:dyDescent="0.2">
      <c r="A3694" s="209">
        <v>511500</v>
      </c>
      <c r="B3694" s="210" t="s">
        <v>251</v>
      </c>
      <c r="C3694" s="231">
        <v>0</v>
      </c>
      <c r="D3694" s="220">
        <v>0</v>
      </c>
      <c r="E3694" s="231">
        <v>1000</v>
      </c>
      <c r="F3694" s="217">
        <v>0</v>
      </c>
      <c r="G3694" s="218"/>
      <c r="H3694" s="218"/>
    </row>
    <row r="3695" spans="1:8" s="178" customFormat="1" x14ac:dyDescent="0.2">
      <c r="A3695" s="209">
        <v>511700</v>
      </c>
      <c r="B3695" s="210" t="s">
        <v>252</v>
      </c>
      <c r="C3695" s="231">
        <v>0</v>
      </c>
      <c r="D3695" s="220">
        <v>0</v>
      </c>
      <c r="E3695" s="231">
        <v>2100</v>
      </c>
      <c r="F3695" s="217">
        <v>0</v>
      </c>
      <c r="G3695" s="218"/>
      <c r="H3695" s="218"/>
    </row>
    <row r="3696" spans="1:8" s="234" customFormat="1" x14ac:dyDescent="0.2">
      <c r="A3696" s="224">
        <v>513000</v>
      </c>
      <c r="B3696" s="235" t="s">
        <v>253</v>
      </c>
      <c r="C3696" s="233">
        <f>C3697+0</f>
        <v>0</v>
      </c>
      <c r="D3696" s="233">
        <f>D3697+0</f>
        <v>0</v>
      </c>
      <c r="E3696" s="233">
        <f>E3697+0</f>
        <v>50000</v>
      </c>
      <c r="F3696" s="217">
        <v>0</v>
      </c>
      <c r="G3696" s="218"/>
      <c r="H3696" s="218"/>
    </row>
    <row r="3697" spans="1:8" s="178" customFormat="1" x14ac:dyDescent="0.2">
      <c r="A3697" s="239">
        <v>513100</v>
      </c>
      <c r="B3697" s="219" t="s">
        <v>643</v>
      </c>
      <c r="C3697" s="231">
        <v>0</v>
      </c>
      <c r="D3697" s="220">
        <v>0</v>
      </c>
      <c r="E3697" s="231">
        <v>50000</v>
      </c>
      <c r="F3697" s="217">
        <v>0</v>
      </c>
      <c r="G3697" s="218"/>
      <c r="H3697" s="218"/>
    </row>
    <row r="3698" spans="1:8" s="234" customFormat="1" x14ac:dyDescent="0.2">
      <c r="A3698" s="224">
        <v>516000</v>
      </c>
      <c r="B3698" s="222" t="s">
        <v>257</v>
      </c>
      <c r="C3698" s="233">
        <f>C3699</f>
        <v>0</v>
      </c>
      <c r="D3698" s="233">
        <f t="shared" ref="D3698" si="914">D3699</f>
        <v>0</v>
      </c>
      <c r="E3698" s="233">
        <f t="shared" ref="E3698" si="915">E3699</f>
        <v>317000</v>
      </c>
      <c r="F3698" s="217">
        <v>0</v>
      </c>
      <c r="G3698" s="218"/>
      <c r="H3698" s="218"/>
    </row>
    <row r="3699" spans="1:8" s="178" customFormat="1" x14ac:dyDescent="0.2">
      <c r="A3699" s="209">
        <v>516100</v>
      </c>
      <c r="B3699" s="210" t="s">
        <v>257</v>
      </c>
      <c r="C3699" s="231">
        <v>0</v>
      </c>
      <c r="D3699" s="220">
        <v>0</v>
      </c>
      <c r="E3699" s="231">
        <v>317000</v>
      </c>
      <c r="F3699" s="217">
        <v>0</v>
      </c>
      <c r="G3699" s="218"/>
      <c r="H3699" s="218"/>
    </row>
    <row r="3700" spans="1:8" s="234" customFormat="1" x14ac:dyDescent="0.2">
      <c r="A3700" s="224">
        <v>620000</v>
      </c>
      <c r="B3700" s="222" t="s">
        <v>267</v>
      </c>
      <c r="C3700" s="233">
        <f>C3701</f>
        <v>0</v>
      </c>
      <c r="D3700" s="233">
        <f t="shared" ref="D3700" si="916">D3701</f>
        <v>0</v>
      </c>
      <c r="E3700" s="233">
        <f t="shared" ref="E3700" si="917">E3701</f>
        <v>10000</v>
      </c>
      <c r="F3700" s="217">
        <v>0</v>
      </c>
      <c r="G3700" s="218"/>
      <c r="H3700" s="218"/>
    </row>
    <row r="3701" spans="1:8" s="234" customFormat="1" x14ac:dyDescent="0.2">
      <c r="A3701" s="224">
        <v>621000</v>
      </c>
      <c r="B3701" s="222" t="s">
        <v>268</v>
      </c>
      <c r="C3701" s="233">
        <f>0+C3702</f>
        <v>0</v>
      </c>
      <c r="D3701" s="233">
        <f>0+D3702</f>
        <v>0</v>
      </c>
      <c r="E3701" s="233">
        <f>0+E3702</f>
        <v>10000</v>
      </c>
      <c r="F3701" s="217">
        <v>0</v>
      </c>
      <c r="G3701" s="218"/>
      <c r="H3701" s="218"/>
    </row>
    <row r="3702" spans="1:8" s="178" customFormat="1" x14ac:dyDescent="0.2">
      <c r="A3702" s="239">
        <v>621900</v>
      </c>
      <c r="B3702" s="210" t="s">
        <v>275</v>
      </c>
      <c r="C3702" s="220">
        <v>0</v>
      </c>
      <c r="D3702" s="220">
        <v>0</v>
      </c>
      <c r="E3702" s="231">
        <v>10000</v>
      </c>
      <c r="F3702" s="217">
        <v>0</v>
      </c>
      <c r="G3702" s="218"/>
      <c r="H3702" s="218"/>
    </row>
    <row r="3703" spans="1:8" s="234" customFormat="1" x14ac:dyDescent="0.2">
      <c r="A3703" s="224">
        <v>630000</v>
      </c>
      <c r="B3703" s="222" t="s">
        <v>277</v>
      </c>
      <c r="C3703" s="233">
        <f>C3707+C3704</f>
        <v>709500</v>
      </c>
      <c r="D3703" s="233">
        <f>D3707+D3704</f>
        <v>952000</v>
      </c>
      <c r="E3703" s="233">
        <f>E3707+E3704</f>
        <v>199200</v>
      </c>
      <c r="F3703" s="217">
        <f>D3703/C3703*100</f>
        <v>134.17899929527837</v>
      </c>
      <c r="G3703" s="218"/>
      <c r="H3703" s="218"/>
    </row>
    <row r="3704" spans="1:8" s="234" customFormat="1" x14ac:dyDescent="0.2">
      <c r="A3704" s="224">
        <v>631000</v>
      </c>
      <c r="B3704" s="222" t="s">
        <v>278</v>
      </c>
      <c r="C3704" s="233">
        <f>SUM(C3705:C3706)</f>
        <v>0</v>
      </c>
      <c r="D3704" s="233">
        <f>SUM(D3705:D3706)</f>
        <v>0</v>
      </c>
      <c r="E3704" s="233">
        <f>SUM(E3705:E3706)</f>
        <v>199200</v>
      </c>
      <c r="F3704" s="217">
        <v>0</v>
      </c>
      <c r="G3704" s="218"/>
      <c r="H3704" s="218"/>
    </row>
    <row r="3705" spans="1:8" s="178" customFormat="1" x14ac:dyDescent="0.2">
      <c r="A3705" s="239">
        <v>631100</v>
      </c>
      <c r="B3705" s="210" t="s">
        <v>279</v>
      </c>
      <c r="C3705" s="231">
        <v>0</v>
      </c>
      <c r="D3705" s="220">
        <v>0</v>
      </c>
      <c r="E3705" s="231">
        <v>193200</v>
      </c>
      <c r="F3705" s="217">
        <v>0</v>
      </c>
      <c r="G3705" s="218"/>
      <c r="H3705" s="218"/>
    </row>
    <row r="3706" spans="1:8" s="178" customFormat="1" x14ac:dyDescent="0.2">
      <c r="A3706" s="239">
        <v>631300</v>
      </c>
      <c r="B3706" s="210" t="s">
        <v>622</v>
      </c>
      <c r="C3706" s="220">
        <v>0</v>
      </c>
      <c r="D3706" s="220">
        <v>0</v>
      </c>
      <c r="E3706" s="231">
        <v>6000</v>
      </c>
      <c r="F3706" s="217">
        <v>0</v>
      </c>
      <c r="G3706" s="218"/>
      <c r="H3706" s="218"/>
    </row>
    <row r="3707" spans="1:8" s="234" customFormat="1" x14ac:dyDescent="0.2">
      <c r="A3707" s="224">
        <v>638000</v>
      </c>
      <c r="B3707" s="222" t="s">
        <v>284</v>
      </c>
      <c r="C3707" s="233">
        <f>C3708</f>
        <v>709500</v>
      </c>
      <c r="D3707" s="233">
        <f t="shared" ref="D3707" si="918">D3708</f>
        <v>952000</v>
      </c>
      <c r="E3707" s="233">
        <f t="shared" ref="E3707" si="919">E3708</f>
        <v>0</v>
      </c>
      <c r="F3707" s="217">
        <f>D3707/C3707*100</f>
        <v>134.17899929527837</v>
      </c>
      <c r="G3707" s="218"/>
      <c r="H3707" s="218"/>
    </row>
    <row r="3708" spans="1:8" s="178" customFormat="1" x14ac:dyDescent="0.2">
      <c r="A3708" s="209">
        <v>638100</v>
      </c>
      <c r="B3708" s="210" t="s">
        <v>285</v>
      </c>
      <c r="C3708" s="231">
        <v>709500</v>
      </c>
      <c r="D3708" s="220">
        <v>952000</v>
      </c>
      <c r="E3708" s="231">
        <v>0</v>
      </c>
      <c r="F3708" s="221">
        <f>D3708/C3708*100</f>
        <v>134.17899929527837</v>
      </c>
      <c r="G3708" s="218"/>
      <c r="H3708" s="218"/>
    </row>
    <row r="3709" spans="1:8" s="263" customFormat="1" x14ac:dyDescent="0.2">
      <c r="A3709" s="241"/>
      <c r="B3709" s="227" t="s">
        <v>294</v>
      </c>
      <c r="C3709" s="238">
        <f>C3659+C3686+C3703+C3689+C3700</f>
        <v>44125000</v>
      </c>
      <c r="D3709" s="238">
        <f>D3659+D3686+D3703+D3689+D3700</f>
        <v>44482700</v>
      </c>
      <c r="E3709" s="238">
        <f>E3659+E3686+E3703+E3689+E3700</f>
        <v>15081300</v>
      </c>
      <c r="F3709" s="229">
        <f>D3709/C3709*100</f>
        <v>100.81065155807364</v>
      </c>
      <c r="G3709" s="218"/>
      <c r="H3709" s="218"/>
    </row>
    <row r="3710" spans="1:8" s="178" customFormat="1" x14ac:dyDescent="0.2">
      <c r="A3710" s="190"/>
      <c r="B3710" s="202"/>
      <c r="C3710" s="212"/>
      <c r="D3710" s="212"/>
      <c r="E3710" s="212"/>
      <c r="F3710" s="213"/>
      <c r="G3710" s="218"/>
      <c r="H3710" s="218"/>
    </row>
    <row r="3711" spans="1:8" s="178" customFormat="1" x14ac:dyDescent="0.2">
      <c r="A3711" s="190"/>
      <c r="B3711" s="202"/>
      <c r="C3711" s="212"/>
      <c r="D3711" s="212"/>
      <c r="E3711" s="212"/>
      <c r="F3711" s="213"/>
      <c r="G3711" s="218"/>
      <c r="H3711" s="218"/>
    </row>
    <row r="3712" spans="1:8" s="178" customFormat="1" x14ac:dyDescent="0.2">
      <c r="A3712" s="209" t="s">
        <v>360</v>
      </c>
      <c r="B3712" s="222"/>
      <c r="C3712" s="212"/>
      <c r="D3712" s="212"/>
      <c r="E3712" s="212"/>
      <c r="F3712" s="213"/>
      <c r="G3712" s="218"/>
      <c r="H3712" s="218"/>
    </row>
    <row r="3713" spans="1:8" s="178" customFormat="1" x14ac:dyDescent="0.2">
      <c r="A3713" s="209" t="s">
        <v>490</v>
      </c>
      <c r="B3713" s="222"/>
      <c r="C3713" s="212"/>
      <c r="D3713" s="212"/>
      <c r="E3713" s="212"/>
      <c r="F3713" s="213"/>
      <c r="G3713" s="218"/>
      <c r="H3713" s="218"/>
    </row>
    <row r="3714" spans="1:8" s="178" customFormat="1" x14ac:dyDescent="0.2">
      <c r="A3714" s="209" t="s">
        <v>410</v>
      </c>
      <c r="B3714" s="222"/>
      <c r="C3714" s="212"/>
      <c r="D3714" s="212"/>
      <c r="E3714" s="212"/>
      <c r="F3714" s="213"/>
      <c r="G3714" s="218"/>
      <c r="H3714" s="218"/>
    </row>
    <row r="3715" spans="1:8" s="178" customFormat="1" x14ac:dyDescent="0.2">
      <c r="A3715" s="209" t="s">
        <v>293</v>
      </c>
      <c r="B3715" s="222"/>
      <c r="C3715" s="212"/>
      <c r="D3715" s="212"/>
      <c r="E3715" s="212"/>
      <c r="F3715" s="213"/>
      <c r="G3715" s="218"/>
      <c r="H3715" s="218"/>
    </row>
    <row r="3716" spans="1:8" s="178" customFormat="1" x14ac:dyDescent="0.2">
      <c r="A3716" s="209"/>
      <c r="B3716" s="211"/>
      <c r="C3716" s="212"/>
      <c r="D3716" s="212"/>
      <c r="E3716" s="212"/>
      <c r="F3716" s="213"/>
      <c r="G3716" s="218"/>
      <c r="H3716" s="218"/>
    </row>
    <row r="3717" spans="1:8" s="234" customFormat="1" x14ac:dyDescent="0.2">
      <c r="A3717" s="224">
        <v>410000</v>
      </c>
      <c r="B3717" s="215" t="s">
        <v>44</v>
      </c>
      <c r="C3717" s="233">
        <f>C3718+C3723</f>
        <v>985600</v>
      </c>
      <c r="D3717" s="233">
        <f t="shared" ref="D3717" si="920">D3718+D3723</f>
        <v>1010400</v>
      </c>
      <c r="E3717" s="233">
        <f>E3718+E3723</f>
        <v>510800</v>
      </c>
      <c r="F3717" s="217">
        <f>D3717/C3717*100</f>
        <v>102.51623376623375</v>
      </c>
      <c r="G3717" s="218"/>
      <c r="H3717" s="218"/>
    </row>
    <row r="3718" spans="1:8" s="234" customFormat="1" x14ac:dyDescent="0.2">
      <c r="A3718" s="224">
        <v>411000</v>
      </c>
      <c r="B3718" s="215" t="s">
        <v>45</v>
      </c>
      <c r="C3718" s="233">
        <f>SUM(C3719:C3722)</f>
        <v>863900</v>
      </c>
      <c r="D3718" s="233">
        <f t="shared" ref="D3718" si="921">SUM(D3719:D3722)</f>
        <v>888600</v>
      </c>
      <c r="E3718" s="233">
        <f>SUM(E3719:E3722)</f>
        <v>60800</v>
      </c>
      <c r="F3718" s="217">
        <f>D3718/C3718*100</f>
        <v>102.85912721379789</v>
      </c>
      <c r="G3718" s="218"/>
      <c r="H3718" s="218"/>
    </row>
    <row r="3719" spans="1:8" s="178" customFormat="1" x14ac:dyDescent="0.2">
      <c r="A3719" s="209">
        <v>411100</v>
      </c>
      <c r="B3719" s="210" t="s">
        <v>46</v>
      </c>
      <c r="C3719" s="231">
        <f>847100+4700+2700</f>
        <v>854500</v>
      </c>
      <c r="D3719" s="220">
        <v>880900</v>
      </c>
      <c r="E3719" s="231">
        <v>24600</v>
      </c>
      <c r="F3719" s="221">
        <f>D3719/C3719*100</f>
        <v>103.08952603861907</v>
      </c>
      <c r="G3719" s="218"/>
      <c r="H3719" s="218"/>
    </row>
    <row r="3720" spans="1:8" s="178" customFormat="1" ht="46.5" x14ac:dyDescent="0.2">
      <c r="A3720" s="209">
        <v>411200</v>
      </c>
      <c r="B3720" s="210" t="s">
        <v>47</v>
      </c>
      <c r="C3720" s="231">
        <v>5500</v>
      </c>
      <c r="D3720" s="220">
        <v>5500</v>
      </c>
      <c r="E3720" s="231">
        <v>30200</v>
      </c>
      <c r="F3720" s="221">
        <f>D3720/C3720*100</f>
        <v>100</v>
      </c>
      <c r="G3720" s="218"/>
      <c r="H3720" s="218"/>
    </row>
    <row r="3721" spans="1:8" s="178" customFormat="1" ht="46.5" x14ac:dyDescent="0.2">
      <c r="A3721" s="209">
        <v>411300</v>
      </c>
      <c r="B3721" s="210" t="s">
        <v>48</v>
      </c>
      <c r="C3721" s="231">
        <v>3900</v>
      </c>
      <c r="D3721" s="220">
        <v>2200</v>
      </c>
      <c r="E3721" s="231">
        <v>2700</v>
      </c>
      <c r="F3721" s="221">
        <f>D3721/C3721*100</f>
        <v>56.410256410256409</v>
      </c>
      <c r="G3721" s="218"/>
      <c r="H3721" s="218"/>
    </row>
    <row r="3722" spans="1:8" s="178" customFormat="1" x14ac:dyDescent="0.2">
      <c r="A3722" s="209">
        <v>411400</v>
      </c>
      <c r="B3722" s="210" t="s">
        <v>49</v>
      </c>
      <c r="C3722" s="231">
        <v>0</v>
      </c>
      <c r="D3722" s="220">
        <v>0</v>
      </c>
      <c r="E3722" s="231">
        <v>3300</v>
      </c>
      <c r="F3722" s="217">
        <v>0</v>
      </c>
      <c r="G3722" s="218"/>
      <c r="H3722" s="218"/>
    </row>
    <row r="3723" spans="1:8" s="234" customFormat="1" x14ac:dyDescent="0.2">
      <c r="A3723" s="224">
        <v>412000</v>
      </c>
      <c r="B3723" s="222" t="s">
        <v>50</v>
      </c>
      <c r="C3723" s="233">
        <f>SUM(C3724:C3732)</f>
        <v>121700</v>
      </c>
      <c r="D3723" s="233">
        <f>SUM(D3724:D3732)</f>
        <v>121800</v>
      </c>
      <c r="E3723" s="233">
        <f>SUM(E3724:E3732)</f>
        <v>450000</v>
      </c>
      <c r="F3723" s="217">
        <f>D3723/C3723*100</f>
        <v>100.08216926869351</v>
      </c>
      <c r="G3723" s="218"/>
      <c r="H3723" s="218"/>
    </row>
    <row r="3724" spans="1:8" s="178" customFormat="1" ht="46.5" x14ac:dyDescent="0.2">
      <c r="A3724" s="239">
        <v>412200</v>
      </c>
      <c r="B3724" s="210" t="s">
        <v>52</v>
      </c>
      <c r="C3724" s="231">
        <v>0</v>
      </c>
      <c r="D3724" s="220">
        <v>0</v>
      </c>
      <c r="E3724" s="231">
        <v>40900</v>
      </c>
      <c r="F3724" s="217">
        <v>0</v>
      </c>
      <c r="G3724" s="218"/>
      <c r="H3724" s="218"/>
    </row>
    <row r="3725" spans="1:8" s="178" customFormat="1" x14ac:dyDescent="0.2">
      <c r="A3725" s="239">
        <v>412300</v>
      </c>
      <c r="B3725" s="210" t="s">
        <v>53</v>
      </c>
      <c r="C3725" s="231">
        <v>0</v>
      </c>
      <c r="D3725" s="220">
        <v>0</v>
      </c>
      <c r="E3725" s="231">
        <v>8900</v>
      </c>
      <c r="F3725" s="217">
        <v>0</v>
      </c>
      <c r="G3725" s="218"/>
      <c r="H3725" s="218"/>
    </row>
    <row r="3726" spans="1:8" s="178" customFormat="1" x14ac:dyDescent="0.2">
      <c r="A3726" s="239">
        <v>412400</v>
      </c>
      <c r="B3726" s="210" t="s">
        <v>55</v>
      </c>
      <c r="C3726" s="231">
        <v>0</v>
      </c>
      <c r="D3726" s="220">
        <v>0</v>
      </c>
      <c r="E3726" s="231">
        <v>7500</v>
      </c>
      <c r="F3726" s="217">
        <v>0</v>
      </c>
      <c r="G3726" s="218"/>
      <c r="H3726" s="218"/>
    </row>
    <row r="3727" spans="1:8" s="178" customFormat="1" x14ac:dyDescent="0.2">
      <c r="A3727" s="209">
        <v>412500</v>
      </c>
      <c r="B3727" s="210" t="s">
        <v>57</v>
      </c>
      <c r="C3727" s="231">
        <v>0</v>
      </c>
      <c r="D3727" s="220">
        <v>0</v>
      </c>
      <c r="E3727" s="231">
        <v>5000</v>
      </c>
      <c r="F3727" s="217">
        <v>0</v>
      </c>
      <c r="G3727" s="218"/>
      <c r="H3727" s="218"/>
    </row>
    <row r="3728" spans="1:8" s="178" customFormat="1" x14ac:dyDescent="0.2">
      <c r="A3728" s="209">
        <v>412600</v>
      </c>
      <c r="B3728" s="210" t="s">
        <v>58</v>
      </c>
      <c r="C3728" s="231">
        <v>0</v>
      </c>
      <c r="D3728" s="220">
        <v>0</v>
      </c>
      <c r="E3728" s="231">
        <v>3000</v>
      </c>
      <c r="F3728" s="217">
        <v>0</v>
      </c>
      <c r="G3728" s="218"/>
      <c r="H3728" s="218"/>
    </row>
    <row r="3729" spans="1:8" s="178" customFormat="1" x14ac:dyDescent="0.2">
      <c r="A3729" s="239">
        <v>412700</v>
      </c>
      <c r="B3729" s="210" t="s">
        <v>60</v>
      </c>
      <c r="C3729" s="231">
        <v>0</v>
      </c>
      <c r="D3729" s="220">
        <v>0</v>
      </c>
      <c r="E3729" s="231">
        <v>19400</v>
      </c>
      <c r="F3729" s="217">
        <v>0</v>
      </c>
      <c r="G3729" s="218"/>
      <c r="H3729" s="218"/>
    </row>
    <row r="3730" spans="1:8" s="178" customFormat="1" x14ac:dyDescent="0.2">
      <c r="A3730" s="209">
        <v>412900</v>
      </c>
      <c r="B3730" s="210" t="s">
        <v>75</v>
      </c>
      <c r="C3730" s="231">
        <v>120000</v>
      </c>
      <c r="D3730" s="220">
        <v>120000</v>
      </c>
      <c r="E3730" s="231">
        <v>0</v>
      </c>
      <c r="F3730" s="221">
        <f>D3730/C3730*100</f>
        <v>100</v>
      </c>
      <c r="G3730" s="218"/>
      <c r="H3730" s="218"/>
    </row>
    <row r="3731" spans="1:8" s="178" customFormat="1" x14ac:dyDescent="0.2">
      <c r="A3731" s="209">
        <v>412900</v>
      </c>
      <c r="B3731" s="210" t="s">
        <v>78</v>
      </c>
      <c r="C3731" s="231">
        <v>1700</v>
      </c>
      <c r="D3731" s="220">
        <v>1800</v>
      </c>
      <c r="E3731" s="231">
        <v>0</v>
      </c>
      <c r="F3731" s="221">
        <f>D3731/C3731*100</f>
        <v>105.88235294117648</v>
      </c>
      <c r="G3731" s="218"/>
      <c r="H3731" s="218"/>
    </row>
    <row r="3732" spans="1:8" s="178" customFormat="1" x14ac:dyDescent="0.2">
      <c r="A3732" s="209">
        <v>412900</v>
      </c>
      <c r="B3732" s="223" t="s">
        <v>80</v>
      </c>
      <c r="C3732" s="231">
        <v>0</v>
      </c>
      <c r="D3732" s="220">
        <v>0</v>
      </c>
      <c r="E3732" s="231">
        <v>365300</v>
      </c>
      <c r="F3732" s="217">
        <v>0</v>
      </c>
      <c r="G3732" s="218"/>
      <c r="H3732" s="218"/>
    </row>
    <row r="3733" spans="1:8" s="234" customFormat="1" x14ac:dyDescent="0.2">
      <c r="A3733" s="224">
        <v>510000</v>
      </c>
      <c r="B3733" s="222" t="s">
        <v>245</v>
      </c>
      <c r="C3733" s="233">
        <f>C3734</f>
        <v>0</v>
      </c>
      <c r="D3733" s="233">
        <f t="shared" ref="D3733" si="922">D3734</f>
        <v>0</v>
      </c>
      <c r="E3733" s="233">
        <f t="shared" ref="E3733" si="923">E3734</f>
        <v>10600</v>
      </c>
      <c r="F3733" s="217">
        <v>0</v>
      </c>
      <c r="G3733" s="218"/>
      <c r="H3733" s="218"/>
    </row>
    <row r="3734" spans="1:8" s="234" customFormat="1" x14ac:dyDescent="0.2">
      <c r="A3734" s="224">
        <v>511000</v>
      </c>
      <c r="B3734" s="222" t="s">
        <v>246</v>
      </c>
      <c r="C3734" s="233">
        <f>C3735+0</f>
        <v>0</v>
      </c>
      <c r="D3734" s="233">
        <f>D3735+0</f>
        <v>0</v>
      </c>
      <c r="E3734" s="233">
        <f>E3735+0</f>
        <v>10600</v>
      </c>
      <c r="F3734" s="217">
        <v>0</v>
      </c>
      <c r="G3734" s="218"/>
      <c r="H3734" s="218"/>
    </row>
    <row r="3735" spans="1:8" s="178" customFormat="1" x14ac:dyDescent="0.2">
      <c r="A3735" s="209">
        <v>511300</v>
      </c>
      <c r="B3735" s="210" t="s">
        <v>249</v>
      </c>
      <c r="C3735" s="231">
        <v>0</v>
      </c>
      <c r="D3735" s="220">
        <v>0</v>
      </c>
      <c r="E3735" s="231">
        <v>10600</v>
      </c>
      <c r="F3735" s="217">
        <v>0</v>
      </c>
      <c r="G3735" s="218"/>
      <c r="H3735" s="218"/>
    </row>
    <row r="3736" spans="1:8" s="178" customFormat="1" x14ac:dyDescent="0.2">
      <c r="A3736" s="224">
        <v>630000</v>
      </c>
      <c r="B3736" s="222" t="s">
        <v>277</v>
      </c>
      <c r="C3736" s="233">
        <f>C3737</f>
        <v>0</v>
      </c>
      <c r="D3736" s="233">
        <f t="shared" ref="D3736:D3737" si="924">D3737</f>
        <v>500</v>
      </c>
      <c r="E3736" s="233">
        <f t="shared" ref="E3736:E3737" si="925">E3737</f>
        <v>0</v>
      </c>
      <c r="F3736" s="217">
        <v>0</v>
      </c>
      <c r="G3736" s="218"/>
      <c r="H3736" s="218"/>
    </row>
    <row r="3737" spans="1:8" s="178" customFormat="1" x14ac:dyDescent="0.2">
      <c r="A3737" s="224">
        <v>638000</v>
      </c>
      <c r="B3737" s="222" t="s">
        <v>284</v>
      </c>
      <c r="C3737" s="233">
        <f>C3738</f>
        <v>0</v>
      </c>
      <c r="D3737" s="233">
        <f t="shared" si="924"/>
        <v>500</v>
      </c>
      <c r="E3737" s="233">
        <f t="shared" si="925"/>
        <v>0</v>
      </c>
      <c r="F3737" s="217">
        <v>0</v>
      </c>
      <c r="G3737" s="218"/>
      <c r="H3737" s="218"/>
    </row>
    <row r="3738" spans="1:8" s="178" customFormat="1" x14ac:dyDescent="0.2">
      <c r="A3738" s="209">
        <v>638100</v>
      </c>
      <c r="B3738" s="210" t="s">
        <v>285</v>
      </c>
      <c r="C3738" s="231">
        <v>0</v>
      </c>
      <c r="D3738" s="220">
        <v>500</v>
      </c>
      <c r="E3738" s="231">
        <v>0</v>
      </c>
      <c r="F3738" s="217">
        <v>0</v>
      </c>
      <c r="G3738" s="218"/>
      <c r="H3738" s="218"/>
    </row>
    <row r="3739" spans="1:8" s="263" customFormat="1" x14ac:dyDescent="0.2">
      <c r="A3739" s="241"/>
      <c r="B3739" s="227" t="s">
        <v>294</v>
      </c>
      <c r="C3739" s="238">
        <f>C3717+0+C3736+C3733</f>
        <v>985600</v>
      </c>
      <c r="D3739" s="238">
        <f>D3717+0+D3736+D3733</f>
        <v>1010900</v>
      </c>
      <c r="E3739" s="238">
        <f>E3717+0+E3736+E3733</f>
        <v>521400</v>
      </c>
      <c r="F3739" s="229">
        <f>D3739/C3739*100</f>
        <v>102.56696428571428</v>
      </c>
      <c r="G3739" s="218"/>
      <c r="H3739" s="218"/>
    </row>
    <row r="3740" spans="1:8" s="178" customFormat="1" x14ac:dyDescent="0.2">
      <c r="A3740" s="190"/>
      <c r="B3740" s="202"/>
      <c r="C3740" s="212"/>
      <c r="D3740" s="212"/>
      <c r="E3740" s="212"/>
      <c r="F3740" s="213"/>
      <c r="G3740" s="218"/>
      <c r="H3740" s="218"/>
    </row>
    <row r="3741" spans="1:8" s="178" customFormat="1" x14ac:dyDescent="0.2">
      <c r="A3741" s="190"/>
      <c r="B3741" s="202"/>
      <c r="C3741" s="212"/>
      <c r="D3741" s="212"/>
      <c r="E3741" s="212"/>
      <c r="F3741" s="213"/>
      <c r="G3741" s="218"/>
      <c r="H3741" s="218"/>
    </row>
    <row r="3742" spans="1:8" s="178" customFormat="1" x14ac:dyDescent="0.2">
      <c r="A3742" s="209" t="s">
        <v>361</v>
      </c>
      <c r="B3742" s="222"/>
      <c r="C3742" s="212"/>
      <c r="D3742" s="212"/>
      <c r="E3742" s="212"/>
      <c r="F3742" s="213"/>
      <c r="G3742" s="218"/>
      <c r="H3742" s="218"/>
    </row>
    <row r="3743" spans="1:8" s="178" customFormat="1" x14ac:dyDescent="0.2">
      <c r="A3743" s="209" t="s">
        <v>490</v>
      </c>
      <c r="B3743" s="222"/>
      <c r="C3743" s="212"/>
      <c r="D3743" s="212"/>
      <c r="E3743" s="212"/>
      <c r="F3743" s="213"/>
      <c r="G3743" s="218"/>
      <c r="H3743" s="218"/>
    </row>
    <row r="3744" spans="1:8" s="178" customFormat="1" x14ac:dyDescent="0.2">
      <c r="A3744" s="209" t="s">
        <v>411</v>
      </c>
      <c r="B3744" s="222"/>
      <c r="C3744" s="212"/>
      <c r="D3744" s="212"/>
      <c r="E3744" s="212"/>
      <c r="F3744" s="213"/>
      <c r="G3744" s="218"/>
      <c r="H3744" s="218"/>
    </row>
    <row r="3745" spans="1:8" s="178" customFormat="1" x14ac:dyDescent="0.2">
      <c r="A3745" s="209" t="s">
        <v>293</v>
      </c>
      <c r="B3745" s="222"/>
      <c r="C3745" s="212"/>
      <c r="D3745" s="212"/>
      <c r="E3745" s="212"/>
      <c r="F3745" s="213"/>
      <c r="G3745" s="218"/>
      <c r="H3745" s="218"/>
    </row>
    <row r="3746" spans="1:8" s="178" customFormat="1" x14ac:dyDescent="0.2">
      <c r="A3746" s="209"/>
      <c r="B3746" s="211"/>
      <c r="C3746" s="212"/>
      <c r="D3746" s="212"/>
      <c r="E3746" s="212"/>
      <c r="F3746" s="213"/>
      <c r="G3746" s="218"/>
      <c r="H3746" s="218"/>
    </row>
    <row r="3747" spans="1:8" s="234" customFormat="1" x14ac:dyDescent="0.2">
      <c r="A3747" s="224">
        <v>410000</v>
      </c>
      <c r="B3747" s="215" t="s">
        <v>44</v>
      </c>
      <c r="C3747" s="233">
        <f>C3748+C3751</f>
        <v>473600</v>
      </c>
      <c r="D3747" s="233">
        <f>D3748+D3751</f>
        <v>481600</v>
      </c>
      <c r="E3747" s="233">
        <f>E3748+E3751</f>
        <v>48200</v>
      </c>
      <c r="F3747" s="217">
        <f t="shared" ref="F3747:F3758" si="926">D3747/C3747*100</f>
        <v>101.68918918918919</v>
      </c>
      <c r="G3747" s="218"/>
      <c r="H3747" s="218"/>
    </row>
    <row r="3748" spans="1:8" s="234" customFormat="1" x14ac:dyDescent="0.2">
      <c r="A3748" s="224">
        <v>411000</v>
      </c>
      <c r="B3748" s="215" t="s">
        <v>45</v>
      </c>
      <c r="C3748" s="233">
        <f>SUM(C3749:C3750)</f>
        <v>379100</v>
      </c>
      <c r="D3748" s="233">
        <f>SUM(D3749:D3750)</f>
        <v>379100</v>
      </c>
      <c r="E3748" s="233">
        <f>SUM(E3749:E3750)</f>
        <v>4000</v>
      </c>
      <c r="F3748" s="217">
        <f t="shared" si="926"/>
        <v>100</v>
      </c>
      <c r="G3748" s="218"/>
      <c r="H3748" s="218"/>
    </row>
    <row r="3749" spans="1:8" s="178" customFormat="1" x14ac:dyDescent="0.2">
      <c r="A3749" s="209">
        <v>411100</v>
      </c>
      <c r="B3749" s="210" t="s">
        <v>46</v>
      </c>
      <c r="C3749" s="231">
        <f>370000+4100</f>
        <v>374100</v>
      </c>
      <c r="D3749" s="220">
        <v>374100</v>
      </c>
      <c r="E3749" s="231">
        <v>0</v>
      </c>
      <c r="F3749" s="221">
        <f t="shared" si="926"/>
        <v>100</v>
      </c>
      <c r="G3749" s="218"/>
      <c r="H3749" s="218"/>
    </row>
    <row r="3750" spans="1:8" s="178" customFormat="1" ht="46.5" x14ac:dyDescent="0.2">
      <c r="A3750" s="209">
        <v>411200</v>
      </c>
      <c r="B3750" s="210" t="s">
        <v>47</v>
      </c>
      <c r="C3750" s="231">
        <v>5000</v>
      </c>
      <c r="D3750" s="220">
        <v>4999.9999999999991</v>
      </c>
      <c r="E3750" s="231">
        <v>4000</v>
      </c>
      <c r="F3750" s="221">
        <f t="shared" si="926"/>
        <v>99.999999999999972</v>
      </c>
      <c r="G3750" s="218"/>
      <c r="H3750" s="218"/>
    </row>
    <row r="3751" spans="1:8" s="234" customFormat="1" x14ac:dyDescent="0.2">
      <c r="A3751" s="224">
        <v>412000</v>
      </c>
      <c r="B3751" s="222" t="s">
        <v>50</v>
      </c>
      <c r="C3751" s="233">
        <f>SUM(C3752:C3759)</f>
        <v>94500</v>
      </c>
      <c r="D3751" s="233">
        <f>SUM(D3752:D3759)</f>
        <v>102500</v>
      </c>
      <c r="E3751" s="233">
        <f>SUM(E3752:E3759)</f>
        <v>44200</v>
      </c>
      <c r="F3751" s="217">
        <f t="shared" si="926"/>
        <v>108.46560846560847</v>
      </c>
      <c r="G3751" s="218"/>
      <c r="H3751" s="218"/>
    </row>
    <row r="3752" spans="1:8" s="178" customFormat="1" ht="46.5" x14ac:dyDescent="0.2">
      <c r="A3752" s="209">
        <v>412200</v>
      </c>
      <c r="B3752" s="210" t="s">
        <v>52</v>
      </c>
      <c r="C3752" s="231">
        <v>20000</v>
      </c>
      <c r="D3752" s="220">
        <v>20999.999999999996</v>
      </c>
      <c r="E3752" s="231">
        <v>11000</v>
      </c>
      <c r="F3752" s="221">
        <f t="shared" si="926"/>
        <v>104.99999999999999</v>
      </c>
      <c r="G3752" s="218"/>
      <c r="H3752" s="218"/>
    </row>
    <row r="3753" spans="1:8" s="178" customFormat="1" x14ac:dyDescent="0.2">
      <c r="A3753" s="209">
        <v>412300</v>
      </c>
      <c r="B3753" s="210" t="s">
        <v>53</v>
      </c>
      <c r="C3753" s="231">
        <v>2500</v>
      </c>
      <c r="D3753" s="220">
        <v>3500</v>
      </c>
      <c r="E3753" s="231">
        <v>4000</v>
      </c>
      <c r="F3753" s="221">
        <f t="shared" si="926"/>
        <v>140</v>
      </c>
      <c r="G3753" s="218"/>
      <c r="H3753" s="218"/>
    </row>
    <row r="3754" spans="1:8" s="178" customFormat="1" x14ac:dyDescent="0.2">
      <c r="A3754" s="209">
        <v>412500</v>
      </c>
      <c r="B3754" s="210" t="s">
        <v>57</v>
      </c>
      <c r="C3754" s="231">
        <v>2500</v>
      </c>
      <c r="D3754" s="220">
        <v>2500</v>
      </c>
      <c r="E3754" s="231">
        <v>1500</v>
      </c>
      <c r="F3754" s="221">
        <f t="shared" si="926"/>
        <v>100</v>
      </c>
      <c r="G3754" s="218"/>
      <c r="H3754" s="218"/>
    </row>
    <row r="3755" spans="1:8" s="178" customFormat="1" x14ac:dyDescent="0.2">
      <c r="A3755" s="209">
        <v>412600</v>
      </c>
      <c r="B3755" s="210" t="s">
        <v>58</v>
      </c>
      <c r="C3755" s="231">
        <v>5000</v>
      </c>
      <c r="D3755" s="220">
        <v>5000</v>
      </c>
      <c r="E3755" s="231">
        <v>4600</v>
      </c>
      <c r="F3755" s="221">
        <f t="shared" si="926"/>
        <v>100</v>
      </c>
      <c r="G3755" s="218"/>
      <c r="H3755" s="218"/>
    </row>
    <row r="3756" spans="1:8" s="178" customFormat="1" x14ac:dyDescent="0.2">
      <c r="A3756" s="209">
        <v>412700</v>
      </c>
      <c r="B3756" s="210" t="s">
        <v>60</v>
      </c>
      <c r="C3756" s="231">
        <v>9000</v>
      </c>
      <c r="D3756" s="220">
        <v>9000</v>
      </c>
      <c r="E3756" s="231">
        <v>5800</v>
      </c>
      <c r="F3756" s="221">
        <f t="shared" si="926"/>
        <v>100</v>
      </c>
      <c r="G3756" s="218"/>
      <c r="H3756" s="218"/>
    </row>
    <row r="3757" spans="1:8" s="178" customFormat="1" x14ac:dyDescent="0.2">
      <c r="A3757" s="209">
        <v>412900</v>
      </c>
      <c r="B3757" s="223" t="s">
        <v>75</v>
      </c>
      <c r="C3757" s="231">
        <v>54000</v>
      </c>
      <c r="D3757" s="220">
        <v>60000</v>
      </c>
      <c r="E3757" s="231">
        <v>0</v>
      </c>
      <c r="F3757" s="221">
        <f t="shared" si="926"/>
        <v>111.11111111111111</v>
      </c>
      <c r="G3757" s="218"/>
      <c r="H3757" s="218"/>
    </row>
    <row r="3758" spans="1:8" s="178" customFormat="1" ht="46.5" x14ac:dyDescent="0.2">
      <c r="A3758" s="209">
        <v>412900</v>
      </c>
      <c r="B3758" s="223" t="s">
        <v>77</v>
      </c>
      <c r="C3758" s="231">
        <v>1500</v>
      </c>
      <c r="D3758" s="220">
        <v>1500</v>
      </c>
      <c r="E3758" s="231">
        <v>0</v>
      </c>
      <c r="F3758" s="221">
        <f t="shared" si="926"/>
        <v>100</v>
      </c>
      <c r="G3758" s="218"/>
      <c r="H3758" s="218"/>
    </row>
    <row r="3759" spans="1:8" s="178" customFormat="1" x14ac:dyDescent="0.2">
      <c r="A3759" s="209">
        <v>412900</v>
      </c>
      <c r="B3759" s="223" t="s">
        <v>80</v>
      </c>
      <c r="C3759" s="231">
        <v>0</v>
      </c>
      <c r="D3759" s="220">
        <v>0</v>
      </c>
      <c r="E3759" s="231">
        <v>17300</v>
      </c>
      <c r="F3759" s="217">
        <v>0</v>
      </c>
      <c r="G3759" s="218"/>
      <c r="H3759" s="218"/>
    </row>
    <row r="3760" spans="1:8" s="234" customFormat="1" x14ac:dyDescent="0.2">
      <c r="A3760" s="224">
        <v>510000</v>
      </c>
      <c r="B3760" s="222" t="s">
        <v>245</v>
      </c>
      <c r="C3760" s="233">
        <f>C3761</f>
        <v>0</v>
      </c>
      <c r="D3760" s="233">
        <f t="shared" ref="D3760" si="927">D3761</f>
        <v>0</v>
      </c>
      <c r="E3760" s="233">
        <f t="shared" ref="E3760" si="928">E3761</f>
        <v>4700</v>
      </c>
      <c r="F3760" s="217">
        <v>0</v>
      </c>
      <c r="G3760" s="218"/>
      <c r="H3760" s="218"/>
    </row>
    <row r="3761" spans="1:8" s="234" customFormat="1" x14ac:dyDescent="0.2">
      <c r="A3761" s="224">
        <v>511000</v>
      </c>
      <c r="B3761" s="222" t="s">
        <v>246</v>
      </c>
      <c r="C3761" s="233">
        <f>C3762+C3763+C3764</f>
        <v>0</v>
      </c>
      <c r="D3761" s="233">
        <f t="shared" ref="D3761" si="929">D3762+D3763+D3764</f>
        <v>0</v>
      </c>
      <c r="E3761" s="233">
        <f>E3762+E3763+E3764</f>
        <v>4700</v>
      </c>
      <c r="F3761" s="217">
        <v>0</v>
      </c>
      <c r="G3761" s="218"/>
      <c r="H3761" s="218"/>
    </row>
    <row r="3762" spans="1:8" s="178" customFormat="1" ht="46.5" x14ac:dyDescent="0.2">
      <c r="A3762" s="209">
        <v>511200</v>
      </c>
      <c r="B3762" s="210" t="s">
        <v>248</v>
      </c>
      <c r="C3762" s="231">
        <v>0</v>
      </c>
      <c r="D3762" s="220">
        <v>0</v>
      </c>
      <c r="E3762" s="231">
        <v>100</v>
      </c>
      <c r="F3762" s="217">
        <v>0</v>
      </c>
      <c r="G3762" s="218"/>
      <c r="H3762" s="218"/>
    </row>
    <row r="3763" spans="1:8" s="178" customFormat="1" x14ac:dyDescent="0.2">
      <c r="A3763" s="209">
        <v>511300</v>
      </c>
      <c r="B3763" s="210" t="s">
        <v>249</v>
      </c>
      <c r="C3763" s="231">
        <v>0</v>
      </c>
      <c r="D3763" s="220">
        <v>0</v>
      </c>
      <c r="E3763" s="231">
        <v>2000</v>
      </c>
      <c r="F3763" s="217">
        <v>0</v>
      </c>
      <c r="G3763" s="218"/>
      <c r="H3763" s="218"/>
    </row>
    <row r="3764" spans="1:8" s="178" customFormat="1" x14ac:dyDescent="0.2">
      <c r="A3764" s="209">
        <v>511400</v>
      </c>
      <c r="B3764" s="210" t="s">
        <v>250</v>
      </c>
      <c r="C3764" s="231">
        <v>0</v>
      </c>
      <c r="D3764" s="220">
        <v>0</v>
      </c>
      <c r="E3764" s="231">
        <v>2600</v>
      </c>
      <c r="F3764" s="217">
        <v>0</v>
      </c>
      <c r="G3764" s="218"/>
      <c r="H3764" s="218"/>
    </row>
    <row r="3765" spans="1:8" s="263" customFormat="1" x14ac:dyDescent="0.2">
      <c r="A3765" s="241"/>
      <c r="B3765" s="227" t="s">
        <v>294</v>
      </c>
      <c r="C3765" s="238">
        <f>C3747+C3760</f>
        <v>473600</v>
      </c>
      <c r="D3765" s="238">
        <f>D3747+D3760</f>
        <v>481600</v>
      </c>
      <c r="E3765" s="238">
        <f>E3747+E3760</f>
        <v>52900</v>
      </c>
      <c r="F3765" s="229">
        <f>D3765/C3765*100</f>
        <v>101.68918918918919</v>
      </c>
      <c r="G3765" s="218"/>
      <c r="H3765" s="218"/>
    </row>
    <row r="3766" spans="1:8" s="178" customFormat="1" x14ac:dyDescent="0.2">
      <c r="A3766" s="190"/>
      <c r="B3766" s="202"/>
      <c r="C3766" s="212"/>
      <c r="D3766" s="212"/>
      <c r="E3766" s="212"/>
      <c r="F3766" s="213"/>
      <c r="G3766" s="218"/>
      <c r="H3766" s="218"/>
    </row>
    <row r="3767" spans="1:8" s="178" customFormat="1" x14ac:dyDescent="0.2">
      <c r="A3767" s="190"/>
      <c r="B3767" s="202"/>
      <c r="C3767" s="212"/>
      <c r="D3767" s="212"/>
      <c r="E3767" s="212"/>
      <c r="F3767" s="213"/>
      <c r="G3767" s="218"/>
      <c r="H3767" s="218"/>
    </row>
    <row r="3768" spans="1:8" s="178" customFormat="1" x14ac:dyDescent="0.2">
      <c r="A3768" s="209" t="s">
        <v>628</v>
      </c>
      <c r="B3768" s="222"/>
      <c r="C3768" s="212"/>
      <c r="D3768" s="212"/>
      <c r="E3768" s="212"/>
      <c r="F3768" s="213"/>
      <c r="G3768" s="218"/>
      <c r="H3768" s="218"/>
    </row>
    <row r="3769" spans="1:8" s="178" customFormat="1" x14ac:dyDescent="0.2">
      <c r="A3769" s="209" t="s">
        <v>490</v>
      </c>
      <c r="B3769" s="222"/>
      <c r="C3769" s="212"/>
      <c r="D3769" s="212"/>
      <c r="E3769" s="212"/>
      <c r="F3769" s="213"/>
      <c r="G3769" s="218"/>
      <c r="H3769" s="218"/>
    </row>
    <row r="3770" spans="1:8" s="178" customFormat="1" x14ac:dyDescent="0.2">
      <c r="A3770" s="209" t="s">
        <v>413</v>
      </c>
      <c r="B3770" s="222"/>
      <c r="C3770" s="212"/>
      <c r="D3770" s="212"/>
      <c r="E3770" s="212"/>
      <c r="F3770" s="213"/>
      <c r="G3770" s="218"/>
      <c r="H3770" s="218"/>
    </row>
    <row r="3771" spans="1:8" s="178" customFormat="1" x14ac:dyDescent="0.2">
      <c r="A3771" s="209" t="s">
        <v>501</v>
      </c>
      <c r="B3771" s="222"/>
      <c r="C3771" s="212"/>
      <c r="D3771" s="212"/>
      <c r="E3771" s="212"/>
      <c r="F3771" s="213"/>
      <c r="G3771" s="218"/>
      <c r="H3771" s="218"/>
    </row>
    <row r="3772" spans="1:8" s="178" customFormat="1" x14ac:dyDescent="0.2">
      <c r="A3772" s="209"/>
      <c r="B3772" s="211"/>
      <c r="C3772" s="212"/>
      <c r="D3772" s="212"/>
      <c r="E3772" s="212"/>
      <c r="F3772" s="213"/>
      <c r="G3772" s="218"/>
      <c r="H3772" s="218"/>
    </row>
    <row r="3773" spans="1:8" s="234" customFormat="1" x14ac:dyDescent="0.2">
      <c r="A3773" s="224">
        <v>410000</v>
      </c>
      <c r="B3773" s="215" t="s">
        <v>44</v>
      </c>
      <c r="C3773" s="233">
        <f>C3774+C3779+C3793+0+C3791</f>
        <v>7949400</v>
      </c>
      <c r="D3773" s="233">
        <f>D3774+D3779+D3793+0+D3791</f>
        <v>7971500</v>
      </c>
      <c r="E3773" s="233">
        <f>E3774+E3779+E3793+0+E3791</f>
        <v>2062100</v>
      </c>
      <c r="F3773" s="217">
        <f t="shared" ref="F3773:F3787" si="930">D3773/C3773*100</f>
        <v>100.27800840314993</v>
      </c>
      <c r="G3773" s="218"/>
      <c r="H3773" s="218"/>
    </row>
    <row r="3774" spans="1:8" s="234" customFormat="1" x14ac:dyDescent="0.2">
      <c r="A3774" s="224">
        <v>411000</v>
      </c>
      <c r="B3774" s="215" t="s">
        <v>45</v>
      </c>
      <c r="C3774" s="233">
        <f>SUM(C3775:C3778)</f>
        <v>5872400</v>
      </c>
      <c r="D3774" s="233">
        <f t="shared" ref="D3774" si="931">SUM(D3775:D3778)</f>
        <v>5874500</v>
      </c>
      <c r="E3774" s="233">
        <f>SUM(E3775:E3778)</f>
        <v>1004500</v>
      </c>
      <c r="F3774" s="217">
        <f t="shared" si="930"/>
        <v>100.03576050677748</v>
      </c>
      <c r="G3774" s="218"/>
      <c r="H3774" s="218"/>
    </row>
    <row r="3775" spans="1:8" s="178" customFormat="1" x14ac:dyDescent="0.2">
      <c r="A3775" s="209">
        <v>411100</v>
      </c>
      <c r="B3775" s="210" t="s">
        <v>46</v>
      </c>
      <c r="C3775" s="231">
        <f>5516900+56700+65600</f>
        <v>5639200</v>
      </c>
      <c r="D3775" s="220">
        <v>5617100</v>
      </c>
      <c r="E3775" s="231">
        <v>767100</v>
      </c>
      <c r="F3775" s="221">
        <f t="shared" si="930"/>
        <v>99.608100439778696</v>
      </c>
      <c r="G3775" s="218"/>
      <c r="H3775" s="218"/>
    </row>
    <row r="3776" spans="1:8" s="178" customFormat="1" ht="46.5" x14ac:dyDescent="0.2">
      <c r="A3776" s="209">
        <v>411200</v>
      </c>
      <c r="B3776" s="210" t="s">
        <v>47</v>
      </c>
      <c r="C3776" s="231">
        <v>66600</v>
      </c>
      <c r="D3776" s="220">
        <v>66600</v>
      </c>
      <c r="E3776" s="231">
        <v>215700</v>
      </c>
      <c r="F3776" s="221">
        <f t="shared" si="930"/>
        <v>100</v>
      </c>
      <c r="G3776" s="218"/>
      <c r="H3776" s="218"/>
    </row>
    <row r="3777" spans="1:8" s="178" customFormat="1" ht="46.5" x14ac:dyDescent="0.2">
      <c r="A3777" s="209">
        <v>411300</v>
      </c>
      <c r="B3777" s="210" t="s">
        <v>48</v>
      </c>
      <c r="C3777" s="231">
        <v>96600</v>
      </c>
      <c r="D3777" s="220">
        <v>127100</v>
      </c>
      <c r="E3777" s="231">
        <v>16700</v>
      </c>
      <c r="F3777" s="221">
        <f t="shared" si="930"/>
        <v>131.57349896480329</v>
      </c>
      <c r="G3777" s="218"/>
      <c r="H3777" s="218"/>
    </row>
    <row r="3778" spans="1:8" s="178" customFormat="1" x14ac:dyDescent="0.2">
      <c r="A3778" s="209">
        <v>411400</v>
      </c>
      <c r="B3778" s="210" t="s">
        <v>49</v>
      </c>
      <c r="C3778" s="231">
        <v>70000</v>
      </c>
      <c r="D3778" s="220">
        <v>63700</v>
      </c>
      <c r="E3778" s="231">
        <v>5000</v>
      </c>
      <c r="F3778" s="221">
        <f t="shared" si="930"/>
        <v>91</v>
      </c>
      <c r="G3778" s="218"/>
      <c r="H3778" s="218"/>
    </row>
    <row r="3779" spans="1:8" s="234" customFormat="1" x14ac:dyDescent="0.2">
      <c r="A3779" s="224">
        <v>412000</v>
      </c>
      <c r="B3779" s="222" t="s">
        <v>50</v>
      </c>
      <c r="C3779" s="233">
        <f>SUM(C3780:C3790)</f>
        <v>2023700</v>
      </c>
      <c r="D3779" s="233">
        <f t="shared" ref="D3779" si="932">SUM(D3780:D3790)</f>
        <v>2043700</v>
      </c>
      <c r="E3779" s="233">
        <f t="shared" ref="E3779" si="933">SUM(E3780:E3790)</f>
        <v>976600</v>
      </c>
      <c r="F3779" s="217">
        <f t="shared" si="930"/>
        <v>100.98828877798091</v>
      </c>
      <c r="G3779" s="218"/>
      <c r="H3779" s="218"/>
    </row>
    <row r="3780" spans="1:8" s="178" customFormat="1" ht="46.5" x14ac:dyDescent="0.2">
      <c r="A3780" s="239">
        <v>412200</v>
      </c>
      <c r="B3780" s="210" t="s">
        <v>52</v>
      </c>
      <c r="C3780" s="231">
        <v>1560800</v>
      </c>
      <c r="D3780" s="220">
        <v>1676700</v>
      </c>
      <c r="E3780" s="231">
        <v>162200</v>
      </c>
      <c r="F3780" s="221">
        <f t="shared" si="930"/>
        <v>107.42567913890313</v>
      </c>
      <c r="G3780" s="218"/>
      <c r="H3780" s="218"/>
    </row>
    <row r="3781" spans="1:8" s="178" customFormat="1" x14ac:dyDescent="0.2">
      <c r="A3781" s="239">
        <v>412300</v>
      </c>
      <c r="B3781" s="210" t="s">
        <v>53</v>
      </c>
      <c r="C3781" s="231">
        <v>72600</v>
      </c>
      <c r="D3781" s="220">
        <v>52300</v>
      </c>
      <c r="E3781" s="231">
        <v>32700</v>
      </c>
      <c r="F3781" s="221">
        <f t="shared" si="930"/>
        <v>72.03856749311295</v>
      </c>
      <c r="G3781" s="218"/>
      <c r="H3781" s="218"/>
    </row>
    <row r="3782" spans="1:8" s="178" customFormat="1" x14ac:dyDescent="0.2">
      <c r="A3782" s="239">
        <v>412400</v>
      </c>
      <c r="B3782" s="210" t="s">
        <v>55</v>
      </c>
      <c r="C3782" s="231">
        <v>56700</v>
      </c>
      <c r="D3782" s="220">
        <v>55600</v>
      </c>
      <c r="E3782" s="231">
        <v>18400</v>
      </c>
      <c r="F3782" s="221">
        <f t="shared" si="930"/>
        <v>98.059964726631392</v>
      </c>
      <c r="G3782" s="218"/>
      <c r="H3782" s="218"/>
    </row>
    <row r="3783" spans="1:8" s="178" customFormat="1" x14ac:dyDescent="0.2">
      <c r="A3783" s="239">
        <v>412500</v>
      </c>
      <c r="B3783" s="210" t="s">
        <v>57</v>
      </c>
      <c r="C3783" s="231">
        <v>188700</v>
      </c>
      <c r="D3783" s="220">
        <v>136200</v>
      </c>
      <c r="E3783" s="231">
        <v>296500</v>
      </c>
      <c r="F3783" s="221">
        <f t="shared" si="930"/>
        <v>72.17806041335453</v>
      </c>
      <c r="G3783" s="218"/>
      <c r="H3783" s="218"/>
    </row>
    <row r="3784" spans="1:8" s="178" customFormat="1" x14ac:dyDescent="0.2">
      <c r="A3784" s="239">
        <v>412600</v>
      </c>
      <c r="B3784" s="210" t="s">
        <v>58</v>
      </c>
      <c r="C3784" s="231">
        <v>4000</v>
      </c>
      <c r="D3784" s="220">
        <v>5300</v>
      </c>
      <c r="E3784" s="231">
        <v>31400</v>
      </c>
      <c r="F3784" s="221">
        <f t="shared" si="930"/>
        <v>132.5</v>
      </c>
      <c r="G3784" s="218"/>
      <c r="H3784" s="218"/>
    </row>
    <row r="3785" spans="1:8" s="178" customFormat="1" x14ac:dyDescent="0.2">
      <c r="A3785" s="239">
        <v>412700</v>
      </c>
      <c r="B3785" s="210" t="s">
        <v>60</v>
      </c>
      <c r="C3785" s="231">
        <v>104700</v>
      </c>
      <c r="D3785" s="220">
        <v>81400</v>
      </c>
      <c r="E3785" s="231">
        <v>57900</v>
      </c>
      <c r="F3785" s="221">
        <f t="shared" si="930"/>
        <v>77.745940783190065</v>
      </c>
      <c r="G3785" s="218"/>
      <c r="H3785" s="218"/>
    </row>
    <row r="3786" spans="1:8" s="178" customFormat="1" x14ac:dyDescent="0.2">
      <c r="A3786" s="239">
        <v>412900</v>
      </c>
      <c r="B3786" s="210" t="s">
        <v>74</v>
      </c>
      <c r="C3786" s="231">
        <v>700</v>
      </c>
      <c r="D3786" s="220">
        <v>1300</v>
      </c>
      <c r="E3786" s="231">
        <v>0</v>
      </c>
      <c r="F3786" s="221">
        <f t="shared" si="930"/>
        <v>185.71428571428572</v>
      </c>
      <c r="G3786" s="218"/>
      <c r="H3786" s="218"/>
    </row>
    <row r="3787" spans="1:8" s="178" customFormat="1" x14ac:dyDescent="0.2">
      <c r="A3787" s="239">
        <v>412900</v>
      </c>
      <c r="B3787" s="210" t="s">
        <v>76</v>
      </c>
      <c r="C3787" s="231">
        <v>1500</v>
      </c>
      <c r="D3787" s="220">
        <v>1500</v>
      </c>
      <c r="E3787" s="231">
        <v>0</v>
      </c>
      <c r="F3787" s="221">
        <f t="shared" si="930"/>
        <v>100</v>
      </c>
      <c r="G3787" s="218"/>
      <c r="H3787" s="218"/>
    </row>
    <row r="3788" spans="1:8" s="178" customFormat="1" ht="46.5" x14ac:dyDescent="0.2">
      <c r="A3788" s="239">
        <v>412900</v>
      </c>
      <c r="B3788" s="210" t="s">
        <v>77</v>
      </c>
      <c r="C3788" s="220">
        <v>0</v>
      </c>
      <c r="D3788" s="220">
        <v>100</v>
      </c>
      <c r="E3788" s="231">
        <v>0</v>
      </c>
      <c r="F3788" s="217">
        <v>0</v>
      </c>
      <c r="G3788" s="218"/>
      <c r="H3788" s="218"/>
    </row>
    <row r="3789" spans="1:8" s="178" customFormat="1" x14ac:dyDescent="0.2">
      <c r="A3789" s="239">
        <v>412900</v>
      </c>
      <c r="B3789" s="210" t="s">
        <v>78</v>
      </c>
      <c r="C3789" s="231">
        <v>10000</v>
      </c>
      <c r="D3789" s="220">
        <v>6300</v>
      </c>
      <c r="E3789" s="231">
        <v>0</v>
      </c>
      <c r="F3789" s="221">
        <f>D3789/C3789*100</f>
        <v>63</v>
      </c>
      <c r="G3789" s="218"/>
      <c r="H3789" s="218"/>
    </row>
    <row r="3790" spans="1:8" s="178" customFormat="1" x14ac:dyDescent="0.2">
      <c r="A3790" s="239">
        <v>412900</v>
      </c>
      <c r="B3790" s="210" t="s">
        <v>80</v>
      </c>
      <c r="C3790" s="231">
        <v>24000</v>
      </c>
      <c r="D3790" s="220">
        <v>27000</v>
      </c>
      <c r="E3790" s="231">
        <v>377500</v>
      </c>
      <c r="F3790" s="221">
        <f>D3790/C3790*100</f>
        <v>112.5</v>
      </c>
      <c r="G3790" s="218"/>
      <c r="H3790" s="218"/>
    </row>
    <row r="3791" spans="1:8" s="234" customFormat="1" x14ac:dyDescent="0.2">
      <c r="A3791" s="224">
        <v>415000</v>
      </c>
      <c r="B3791" s="214" t="s">
        <v>119</v>
      </c>
      <c r="C3791" s="233">
        <f>C3792</f>
        <v>0</v>
      </c>
      <c r="D3791" s="233">
        <f t="shared" ref="D3791" si="934">D3792</f>
        <v>0</v>
      </c>
      <c r="E3791" s="233">
        <f t="shared" ref="E3791" si="935">E3792</f>
        <v>81000</v>
      </c>
      <c r="F3791" s="217">
        <v>0</v>
      </c>
      <c r="G3791" s="218"/>
      <c r="H3791" s="218"/>
    </row>
    <row r="3792" spans="1:8" s="178" customFormat="1" x14ac:dyDescent="0.2">
      <c r="A3792" s="209">
        <v>415200</v>
      </c>
      <c r="B3792" s="210" t="s">
        <v>124</v>
      </c>
      <c r="C3792" s="231">
        <v>0</v>
      </c>
      <c r="D3792" s="220">
        <v>0</v>
      </c>
      <c r="E3792" s="231">
        <v>81000</v>
      </c>
      <c r="F3792" s="217">
        <v>0</v>
      </c>
      <c r="G3792" s="218"/>
      <c r="H3792" s="218"/>
    </row>
    <row r="3793" spans="1:8" s="234" customFormat="1" ht="46.5" x14ac:dyDescent="0.2">
      <c r="A3793" s="224">
        <v>418000</v>
      </c>
      <c r="B3793" s="222" t="s">
        <v>198</v>
      </c>
      <c r="C3793" s="233">
        <f>C3794+C3795</f>
        <v>53300</v>
      </c>
      <c r="D3793" s="233">
        <f t="shared" ref="D3793" si="936">D3794+D3795</f>
        <v>53300</v>
      </c>
      <c r="E3793" s="233">
        <f>E3794+E3795</f>
        <v>0</v>
      </c>
      <c r="F3793" s="217">
        <f>D3793/C3793*100</f>
        <v>100</v>
      </c>
      <c r="G3793" s="218"/>
      <c r="H3793" s="218"/>
    </row>
    <row r="3794" spans="1:8" s="178" customFormat="1" x14ac:dyDescent="0.2">
      <c r="A3794" s="209">
        <v>418200</v>
      </c>
      <c r="B3794" s="219" t="s">
        <v>199</v>
      </c>
      <c r="C3794" s="231">
        <v>3000</v>
      </c>
      <c r="D3794" s="220">
        <v>0</v>
      </c>
      <c r="E3794" s="231">
        <v>0</v>
      </c>
      <c r="F3794" s="221">
        <f>D3794/C3794*100</f>
        <v>0</v>
      </c>
      <c r="G3794" s="218"/>
      <c r="H3794" s="218"/>
    </row>
    <row r="3795" spans="1:8" s="178" customFormat="1" x14ac:dyDescent="0.2">
      <c r="A3795" s="209">
        <v>418400</v>
      </c>
      <c r="B3795" s="210" t="s">
        <v>200</v>
      </c>
      <c r="C3795" s="231">
        <v>50300</v>
      </c>
      <c r="D3795" s="220">
        <v>53300</v>
      </c>
      <c r="E3795" s="231">
        <v>0</v>
      </c>
      <c r="F3795" s="221">
        <f>D3795/C3795*100</f>
        <v>105.96421471172962</v>
      </c>
      <c r="G3795" s="218"/>
      <c r="H3795" s="218"/>
    </row>
    <row r="3796" spans="1:8" s="234" customFormat="1" x14ac:dyDescent="0.2">
      <c r="A3796" s="224">
        <v>510000</v>
      </c>
      <c r="B3796" s="222" t="s">
        <v>245</v>
      </c>
      <c r="C3796" s="233">
        <f>C3797+C3801+C3803</f>
        <v>2535800</v>
      </c>
      <c r="D3796" s="233">
        <f t="shared" ref="D3796" si="937">D3797+D3801+D3803</f>
        <v>2816700</v>
      </c>
      <c r="E3796" s="233">
        <f t="shared" ref="E3796" si="938">E3797+E3801+E3803</f>
        <v>2775100</v>
      </c>
      <c r="F3796" s="217">
        <f>D3796/C3796*100</f>
        <v>111.07737203249468</v>
      </c>
      <c r="G3796" s="218"/>
      <c r="H3796" s="218"/>
    </row>
    <row r="3797" spans="1:8" s="234" customFormat="1" x14ac:dyDescent="0.2">
      <c r="A3797" s="224">
        <v>511000</v>
      </c>
      <c r="B3797" s="222" t="s">
        <v>246</v>
      </c>
      <c r="C3797" s="233">
        <f>SUM(C3798:C3800)</f>
        <v>113600</v>
      </c>
      <c r="D3797" s="233">
        <f t="shared" ref="D3797" si="939">SUM(D3798:D3800)</f>
        <v>16400</v>
      </c>
      <c r="E3797" s="233">
        <f>SUM(E3798:E3800)</f>
        <v>2347600</v>
      </c>
      <c r="F3797" s="217">
        <f>D3797/C3797*100</f>
        <v>14.43661971830986</v>
      </c>
      <c r="G3797" s="218"/>
      <c r="H3797" s="218"/>
    </row>
    <row r="3798" spans="1:8" s="178" customFormat="1" x14ac:dyDescent="0.2">
      <c r="A3798" s="239">
        <v>511100</v>
      </c>
      <c r="B3798" s="210" t="s">
        <v>247</v>
      </c>
      <c r="C3798" s="231">
        <v>0</v>
      </c>
      <c r="D3798" s="220">
        <v>0</v>
      </c>
      <c r="E3798" s="231">
        <v>1736300</v>
      </c>
      <c r="F3798" s="217">
        <v>0</v>
      </c>
      <c r="G3798" s="218"/>
      <c r="H3798" s="218"/>
    </row>
    <row r="3799" spans="1:8" s="178" customFormat="1" ht="46.5" x14ac:dyDescent="0.2">
      <c r="A3799" s="239">
        <v>511200</v>
      </c>
      <c r="B3799" s="210" t="s">
        <v>248</v>
      </c>
      <c r="C3799" s="231">
        <v>90000</v>
      </c>
      <c r="D3799" s="220">
        <v>0</v>
      </c>
      <c r="E3799" s="231">
        <v>159500</v>
      </c>
      <c r="F3799" s="221">
        <f>D3799/C3799*100</f>
        <v>0</v>
      </c>
      <c r="G3799" s="218"/>
      <c r="H3799" s="218"/>
    </row>
    <row r="3800" spans="1:8" s="178" customFormat="1" x14ac:dyDescent="0.2">
      <c r="A3800" s="239">
        <v>511300</v>
      </c>
      <c r="B3800" s="210" t="s">
        <v>249</v>
      </c>
      <c r="C3800" s="231">
        <v>23600</v>
      </c>
      <c r="D3800" s="220">
        <v>16400</v>
      </c>
      <c r="E3800" s="231">
        <v>451800</v>
      </c>
      <c r="F3800" s="221">
        <f>D3800/C3800*100</f>
        <v>69.491525423728817</v>
      </c>
      <c r="G3800" s="218"/>
      <c r="H3800" s="218"/>
    </row>
    <row r="3801" spans="1:8" s="234" customFormat="1" x14ac:dyDescent="0.2">
      <c r="A3801" s="224">
        <v>516000</v>
      </c>
      <c r="B3801" s="222" t="s">
        <v>257</v>
      </c>
      <c r="C3801" s="233">
        <f>C3802</f>
        <v>2422200</v>
      </c>
      <c r="D3801" s="233">
        <f t="shared" ref="D3801" si="940">D3802</f>
        <v>2800300</v>
      </c>
      <c r="E3801" s="233">
        <f>E3802</f>
        <v>396200</v>
      </c>
      <c r="F3801" s="217">
        <f>D3801/C3801*100</f>
        <v>115.60977623647923</v>
      </c>
      <c r="G3801" s="218"/>
      <c r="H3801" s="218"/>
    </row>
    <row r="3802" spans="1:8" s="178" customFormat="1" x14ac:dyDescent="0.2">
      <c r="A3802" s="209">
        <v>516100</v>
      </c>
      <c r="B3802" s="210" t="s">
        <v>257</v>
      </c>
      <c r="C3802" s="231">
        <v>2422200</v>
      </c>
      <c r="D3802" s="220">
        <v>2800300</v>
      </c>
      <c r="E3802" s="231">
        <v>396200</v>
      </c>
      <c r="F3802" s="221">
        <f>D3802/C3802*100</f>
        <v>115.60977623647923</v>
      </c>
      <c r="G3802" s="218"/>
      <c r="H3802" s="218"/>
    </row>
    <row r="3803" spans="1:8" s="234" customFormat="1" x14ac:dyDescent="0.2">
      <c r="A3803" s="224">
        <v>518000</v>
      </c>
      <c r="B3803" s="222" t="s">
        <v>258</v>
      </c>
      <c r="C3803" s="233">
        <f>C3804</f>
        <v>0</v>
      </c>
      <c r="D3803" s="233">
        <f t="shared" ref="D3803" si="941">D3804</f>
        <v>0</v>
      </c>
      <c r="E3803" s="233">
        <f t="shared" ref="E3803" si="942">E3804</f>
        <v>31300</v>
      </c>
      <c r="F3803" s="217">
        <v>0</v>
      </c>
      <c r="G3803" s="218"/>
      <c r="H3803" s="218"/>
    </row>
    <row r="3804" spans="1:8" s="178" customFormat="1" x14ac:dyDescent="0.2">
      <c r="A3804" s="239">
        <v>518100</v>
      </c>
      <c r="B3804" s="210" t="s">
        <v>258</v>
      </c>
      <c r="C3804" s="231">
        <v>0</v>
      </c>
      <c r="D3804" s="220">
        <v>0</v>
      </c>
      <c r="E3804" s="231">
        <v>31300</v>
      </c>
      <c r="F3804" s="217">
        <v>0</v>
      </c>
      <c r="G3804" s="218"/>
      <c r="H3804" s="218"/>
    </row>
    <row r="3805" spans="1:8" s="234" customFormat="1" x14ac:dyDescent="0.2">
      <c r="A3805" s="224">
        <v>630000</v>
      </c>
      <c r="B3805" s="222" t="s">
        <v>277</v>
      </c>
      <c r="C3805" s="233">
        <f>C3809+C3806</f>
        <v>82000</v>
      </c>
      <c r="D3805" s="233">
        <f t="shared" ref="D3805" si="943">D3809+D3806</f>
        <v>26000.000000000015</v>
      </c>
      <c r="E3805" s="233">
        <f t="shared" ref="E3805" si="944">E3809+E3806</f>
        <v>126200</v>
      </c>
      <c r="F3805" s="217">
        <f>D3805/C3805*100</f>
        <v>31.707317073170749</v>
      </c>
      <c r="G3805" s="218"/>
      <c r="H3805" s="218"/>
    </row>
    <row r="3806" spans="1:8" s="234" customFormat="1" x14ac:dyDescent="0.2">
      <c r="A3806" s="224">
        <v>631000</v>
      </c>
      <c r="B3806" s="222" t="s">
        <v>278</v>
      </c>
      <c r="C3806" s="233">
        <f>C3807+C3808</f>
        <v>0</v>
      </c>
      <c r="D3806" s="233">
        <f t="shared" ref="D3806" si="945">D3807+D3808</f>
        <v>0</v>
      </c>
      <c r="E3806" s="233">
        <f t="shared" ref="E3806" si="946">E3807+E3808</f>
        <v>85000</v>
      </c>
      <c r="F3806" s="217">
        <v>0</v>
      </c>
      <c r="G3806" s="218"/>
      <c r="H3806" s="218"/>
    </row>
    <row r="3807" spans="1:8" s="178" customFormat="1" x14ac:dyDescent="0.2">
      <c r="A3807" s="209">
        <v>631100</v>
      </c>
      <c r="B3807" s="210" t="s">
        <v>279</v>
      </c>
      <c r="C3807" s="231">
        <v>0</v>
      </c>
      <c r="D3807" s="220">
        <v>0</v>
      </c>
      <c r="E3807" s="231">
        <v>70000</v>
      </c>
      <c r="F3807" s="217">
        <v>0</v>
      </c>
      <c r="G3807" s="218"/>
      <c r="H3807" s="218"/>
    </row>
    <row r="3808" spans="1:8" s="178" customFormat="1" x14ac:dyDescent="0.2">
      <c r="A3808" s="209">
        <v>631900</v>
      </c>
      <c r="B3808" s="210" t="s">
        <v>281</v>
      </c>
      <c r="C3808" s="231">
        <v>0</v>
      </c>
      <c r="D3808" s="220">
        <v>0</v>
      </c>
      <c r="E3808" s="231">
        <v>15000</v>
      </c>
      <c r="F3808" s="217">
        <v>0</v>
      </c>
      <c r="G3808" s="218"/>
      <c r="H3808" s="218"/>
    </row>
    <row r="3809" spans="1:8" s="234" customFormat="1" x14ac:dyDescent="0.2">
      <c r="A3809" s="224">
        <v>638000</v>
      </c>
      <c r="B3809" s="222" t="s">
        <v>284</v>
      </c>
      <c r="C3809" s="233">
        <f>C3810</f>
        <v>82000</v>
      </c>
      <c r="D3809" s="233">
        <f t="shared" ref="D3809" si="947">D3810</f>
        <v>26000.000000000015</v>
      </c>
      <c r="E3809" s="233">
        <f t="shared" ref="E3809" si="948">E3810</f>
        <v>41200</v>
      </c>
      <c r="F3809" s="217">
        <f>D3809/C3809*100</f>
        <v>31.707317073170749</v>
      </c>
      <c r="G3809" s="218"/>
      <c r="H3809" s="218"/>
    </row>
    <row r="3810" spans="1:8" s="178" customFormat="1" x14ac:dyDescent="0.2">
      <c r="A3810" s="209">
        <v>638100</v>
      </c>
      <c r="B3810" s="210" t="s">
        <v>285</v>
      </c>
      <c r="C3810" s="231">
        <v>82000</v>
      </c>
      <c r="D3810" s="220">
        <v>26000.000000000015</v>
      </c>
      <c r="E3810" s="231">
        <v>41200</v>
      </c>
      <c r="F3810" s="221">
        <f>D3810/C3810*100</f>
        <v>31.707317073170749</v>
      </c>
      <c r="G3810" s="218"/>
      <c r="H3810" s="218"/>
    </row>
    <row r="3811" spans="1:8" s="263" customFormat="1" x14ac:dyDescent="0.2">
      <c r="A3811" s="241"/>
      <c r="B3811" s="227" t="s">
        <v>294</v>
      </c>
      <c r="C3811" s="238">
        <f>C3773+C3796+C3805</f>
        <v>10567200</v>
      </c>
      <c r="D3811" s="238">
        <f>D3773+D3796+D3805</f>
        <v>10814200</v>
      </c>
      <c r="E3811" s="238">
        <f>E3773+E3796+E3805</f>
        <v>4963400</v>
      </c>
      <c r="F3811" s="229">
        <f>D3811/C3811*100</f>
        <v>102.33742145506852</v>
      </c>
      <c r="G3811" s="218"/>
      <c r="H3811" s="218"/>
    </row>
    <row r="3812" spans="1:8" s="178" customFormat="1" x14ac:dyDescent="0.2">
      <c r="A3812" s="190"/>
      <c r="B3812" s="202"/>
      <c r="C3812" s="212"/>
      <c r="D3812" s="212"/>
      <c r="E3812" s="212"/>
      <c r="F3812" s="213"/>
      <c r="G3812" s="218"/>
      <c r="H3812" s="218"/>
    </row>
    <row r="3813" spans="1:8" s="178" customFormat="1" x14ac:dyDescent="0.2">
      <c r="A3813" s="205"/>
      <c r="B3813" s="202"/>
      <c r="C3813" s="231"/>
      <c r="D3813" s="231"/>
      <c r="E3813" s="231"/>
      <c r="F3813" s="232"/>
      <c r="G3813" s="218"/>
      <c r="H3813" s="218"/>
    </row>
    <row r="3814" spans="1:8" s="178" customFormat="1" x14ac:dyDescent="0.2">
      <c r="A3814" s="209" t="s">
        <v>493</v>
      </c>
      <c r="B3814" s="222"/>
      <c r="C3814" s="231"/>
      <c r="D3814" s="231"/>
      <c r="E3814" s="231"/>
      <c r="F3814" s="232"/>
      <c r="G3814" s="218"/>
      <c r="H3814" s="218"/>
    </row>
    <row r="3815" spans="1:8" s="178" customFormat="1" x14ac:dyDescent="0.2">
      <c r="A3815" s="209" t="s">
        <v>494</v>
      </c>
      <c r="B3815" s="222"/>
      <c r="C3815" s="231"/>
      <c r="D3815" s="231"/>
      <c r="E3815" s="231"/>
      <c r="F3815" s="232"/>
      <c r="G3815" s="218"/>
      <c r="H3815" s="218"/>
    </row>
    <row r="3816" spans="1:8" s="178" customFormat="1" x14ac:dyDescent="0.2">
      <c r="A3816" s="209" t="s">
        <v>394</v>
      </c>
      <c r="B3816" s="222"/>
      <c r="C3816" s="231"/>
      <c r="D3816" s="231"/>
      <c r="E3816" s="231"/>
      <c r="F3816" s="232"/>
      <c r="G3816" s="218"/>
      <c r="H3816" s="218"/>
    </row>
    <row r="3817" spans="1:8" s="178" customFormat="1" x14ac:dyDescent="0.2">
      <c r="A3817" s="209" t="s">
        <v>293</v>
      </c>
      <c r="B3817" s="222"/>
      <c r="C3817" s="231"/>
      <c r="D3817" s="231"/>
      <c r="E3817" s="231"/>
      <c r="F3817" s="232"/>
      <c r="G3817" s="218"/>
      <c r="H3817" s="218"/>
    </row>
    <row r="3818" spans="1:8" s="178" customFormat="1" x14ac:dyDescent="0.2">
      <c r="A3818" s="209"/>
      <c r="B3818" s="211"/>
      <c r="C3818" s="212"/>
      <c r="D3818" s="212"/>
      <c r="E3818" s="212"/>
      <c r="F3818" s="213"/>
      <c r="G3818" s="218"/>
      <c r="H3818" s="218"/>
    </row>
    <row r="3819" spans="1:8" s="178" customFormat="1" x14ac:dyDescent="0.2">
      <c r="A3819" s="224">
        <v>410000</v>
      </c>
      <c r="B3819" s="215" t="s">
        <v>44</v>
      </c>
      <c r="C3819" s="233">
        <f>C3820+C3825+C3837+C3839+C3848+0+0</f>
        <v>96189600</v>
      </c>
      <c r="D3819" s="233">
        <f>D3820+D3825+D3837+D3839+D3848+0+0</f>
        <v>97260300</v>
      </c>
      <c r="E3819" s="233">
        <f>E3820+E3825+E3837+E3839+E3848+0+0</f>
        <v>0</v>
      </c>
      <c r="F3819" s="217">
        <f t="shared" ref="F3819:F3840" si="949">D3819/C3819*100</f>
        <v>101.11311409965317</v>
      </c>
      <c r="G3819" s="218"/>
      <c r="H3819" s="218"/>
    </row>
    <row r="3820" spans="1:8" s="178" customFormat="1" x14ac:dyDescent="0.2">
      <c r="A3820" s="224">
        <v>411000</v>
      </c>
      <c r="B3820" s="215" t="s">
        <v>45</v>
      </c>
      <c r="C3820" s="233">
        <f>SUM(C3821:C3824)</f>
        <v>2766800</v>
      </c>
      <c r="D3820" s="233">
        <f t="shared" ref="D3820" si="950">SUM(D3821:D3824)</f>
        <v>2684499.9999999972</v>
      </c>
      <c r="E3820" s="233">
        <f t="shared" ref="E3820" si="951">SUM(E3821:E3824)</f>
        <v>0</v>
      </c>
      <c r="F3820" s="217">
        <f t="shared" si="949"/>
        <v>97.025444556888729</v>
      </c>
      <c r="G3820" s="218"/>
      <c r="H3820" s="218"/>
    </row>
    <row r="3821" spans="1:8" s="178" customFormat="1" x14ac:dyDescent="0.2">
      <c r="A3821" s="209">
        <v>411100</v>
      </c>
      <c r="B3821" s="210" t="s">
        <v>46</v>
      </c>
      <c r="C3821" s="231">
        <v>2570000</v>
      </c>
      <c r="D3821" s="220">
        <v>2459999.9999999972</v>
      </c>
      <c r="E3821" s="220">
        <v>0</v>
      </c>
      <c r="F3821" s="221">
        <f t="shared" si="949"/>
        <v>95.719844357976541</v>
      </c>
      <c r="G3821" s="218"/>
      <c r="H3821" s="218"/>
    </row>
    <row r="3822" spans="1:8" s="178" customFormat="1" ht="46.5" x14ac:dyDescent="0.2">
      <c r="A3822" s="209">
        <v>411200</v>
      </c>
      <c r="B3822" s="210" t="s">
        <v>47</v>
      </c>
      <c r="C3822" s="231">
        <v>100000</v>
      </c>
      <c r="D3822" s="220">
        <v>100000</v>
      </c>
      <c r="E3822" s="220">
        <v>0</v>
      </c>
      <c r="F3822" s="221">
        <f t="shared" si="949"/>
        <v>100</v>
      </c>
      <c r="G3822" s="218"/>
      <c r="H3822" s="218"/>
    </row>
    <row r="3823" spans="1:8" s="178" customFormat="1" ht="46.5" x14ac:dyDescent="0.2">
      <c r="A3823" s="209">
        <v>411300</v>
      </c>
      <c r="B3823" s="210" t="s">
        <v>48</v>
      </c>
      <c r="C3823" s="231">
        <v>80000</v>
      </c>
      <c r="D3823" s="220">
        <v>99999.999999999985</v>
      </c>
      <c r="E3823" s="220">
        <v>0</v>
      </c>
      <c r="F3823" s="221">
        <f t="shared" si="949"/>
        <v>124.99999999999997</v>
      </c>
      <c r="G3823" s="218"/>
      <c r="H3823" s="218"/>
    </row>
    <row r="3824" spans="1:8" s="178" customFormat="1" x14ac:dyDescent="0.2">
      <c r="A3824" s="209">
        <v>411400</v>
      </c>
      <c r="B3824" s="210" t="s">
        <v>49</v>
      </c>
      <c r="C3824" s="231">
        <v>16800</v>
      </c>
      <c r="D3824" s="220">
        <v>24500</v>
      </c>
      <c r="E3824" s="220">
        <v>0</v>
      </c>
      <c r="F3824" s="221">
        <f t="shared" si="949"/>
        <v>145.83333333333331</v>
      </c>
      <c r="G3824" s="218"/>
      <c r="H3824" s="218"/>
    </row>
    <row r="3825" spans="1:8" s="178" customFormat="1" x14ac:dyDescent="0.2">
      <c r="A3825" s="224">
        <v>412000</v>
      </c>
      <c r="B3825" s="222" t="s">
        <v>50</v>
      </c>
      <c r="C3825" s="233">
        <f>SUM(C3826:C3836)</f>
        <v>564300</v>
      </c>
      <c r="D3825" s="233">
        <f>SUM(D3826:D3836)</f>
        <v>547300</v>
      </c>
      <c r="E3825" s="233">
        <f>SUM(E3826:E3836)</f>
        <v>0</v>
      </c>
      <c r="F3825" s="217">
        <f t="shared" si="949"/>
        <v>96.987418040049619</v>
      </c>
      <c r="G3825" s="218"/>
      <c r="H3825" s="218"/>
    </row>
    <row r="3826" spans="1:8" s="178" customFormat="1" ht="46.5" x14ac:dyDescent="0.2">
      <c r="A3826" s="209">
        <v>412200</v>
      </c>
      <c r="B3826" s="210" t="s">
        <v>52</v>
      </c>
      <c r="C3826" s="231">
        <v>54000</v>
      </c>
      <c r="D3826" s="220">
        <v>54000</v>
      </c>
      <c r="E3826" s="220">
        <v>0</v>
      </c>
      <c r="F3826" s="221">
        <f t="shared" si="949"/>
        <v>100</v>
      </c>
      <c r="G3826" s="218"/>
      <c r="H3826" s="218"/>
    </row>
    <row r="3827" spans="1:8" s="178" customFormat="1" x14ac:dyDescent="0.2">
      <c r="A3827" s="209">
        <v>412300</v>
      </c>
      <c r="B3827" s="210" t="s">
        <v>53</v>
      </c>
      <c r="C3827" s="231">
        <v>45000</v>
      </c>
      <c r="D3827" s="220">
        <v>45000</v>
      </c>
      <c r="E3827" s="220">
        <v>0</v>
      </c>
      <c r="F3827" s="221">
        <f t="shared" si="949"/>
        <v>100</v>
      </c>
      <c r="G3827" s="218"/>
      <c r="H3827" s="218"/>
    </row>
    <row r="3828" spans="1:8" s="178" customFormat="1" x14ac:dyDescent="0.2">
      <c r="A3828" s="209">
        <v>412500</v>
      </c>
      <c r="B3828" s="210" t="s">
        <v>57</v>
      </c>
      <c r="C3828" s="231">
        <v>15000</v>
      </c>
      <c r="D3828" s="220">
        <v>15000</v>
      </c>
      <c r="E3828" s="220">
        <v>0</v>
      </c>
      <c r="F3828" s="221">
        <f t="shared" si="949"/>
        <v>100</v>
      </c>
      <c r="G3828" s="218"/>
      <c r="H3828" s="218"/>
    </row>
    <row r="3829" spans="1:8" s="178" customFormat="1" x14ac:dyDescent="0.2">
      <c r="A3829" s="209">
        <v>412600</v>
      </c>
      <c r="B3829" s="210" t="s">
        <v>58</v>
      </c>
      <c r="C3829" s="231">
        <v>47000</v>
      </c>
      <c r="D3829" s="220">
        <v>50000.000000000007</v>
      </c>
      <c r="E3829" s="220">
        <v>0</v>
      </c>
      <c r="F3829" s="221">
        <f t="shared" si="949"/>
        <v>106.38297872340428</v>
      </c>
      <c r="G3829" s="218"/>
      <c r="H3829" s="218"/>
    </row>
    <row r="3830" spans="1:8" s="178" customFormat="1" x14ac:dyDescent="0.2">
      <c r="A3830" s="209">
        <v>412700</v>
      </c>
      <c r="B3830" s="210" t="s">
        <v>60</v>
      </c>
      <c r="C3830" s="231">
        <v>130000</v>
      </c>
      <c r="D3830" s="220">
        <v>130000.00000000001</v>
      </c>
      <c r="E3830" s="220">
        <v>0</v>
      </c>
      <c r="F3830" s="221">
        <f t="shared" si="949"/>
        <v>100.00000000000003</v>
      </c>
      <c r="G3830" s="218"/>
      <c r="H3830" s="218"/>
    </row>
    <row r="3831" spans="1:8" s="178" customFormat="1" x14ac:dyDescent="0.2">
      <c r="A3831" s="209">
        <v>412900</v>
      </c>
      <c r="B3831" s="210" t="s">
        <v>74</v>
      </c>
      <c r="C3831" s="231">
        <v>1300.0000000000002</v>
      </c>
      <c r="D3831" s="220">
        <v>1300.0000000000002</v>
      </c>
      <c r="E3831" s="220">
        <v>0</v>
      </c>
      <c r="F3831" s="221">
        <f t="shared" si="949"/>
        <v>100</v>
      </c>
      <c r="G3831" s="218"/>
      <c r="H3831" s="218"/>
    </row>
    <row r="3832" spans="1:8" s="178" customFormat="1" x14ac:dyDescent="0.2">
      <c r="A3832" s="209">
        <v>412900</v>
      </c>
      <c r="B3832" s="210" t="s">
        <v>75</v>
      </c>
      <c r="C3832" s="231">
        <v>220000</v>
      </c>
      <c r="D3832" s="220">
        <v>220000</v>
      </c>
      <c r="E3832" s="220">
        <v>0</v>
      </c>
      <c r="F3832" s="221">
        <f t="shared" si="949"/>
        <v>100</v>
      </c>
      <c r="G3832" s="218"/>
      <c r="H3832" s="218"/>
    </row>
    <row r="3833" spans="1:8" s="178" customFormat="1" x14ac:dyDescent="0.2">
      <c r="A3833" s="209">
        <v>412900</v>
      </c>
      <c r="B3833" s="223" t="s">
        <v>76</v>
      </c>
      <c r="C3833" s="231">
        <v>4000</v>
      </c>
      <c r="D3833" s="220">
        <v>4000</v>
      </c>
      <c r="E3833" s="220">
        <v>0</v>
      </c>
      <c r="F3833" s="221">
        <f t="shared" si="949"/>
        <v>100</v>
      </c>
      <c r="G3833" s="218"/>
      <c r="H3833" s="218"/>
    </row>
    <row r="3834" spans="1:8" s="178" customFormat="1" x14ac:dyDescent="0.2">
      <c r="A3834" s="209">
        <v>412900</v>
      </c>
      <c r="B3834" s="223" t="s">
        <v>78</v>
      </c>
      <c r="C3834" s="231">
        <v>8000</v>
      </c>
      <c r="D3834" s="220">
        <v>8000.0000000000009</v>
      </c>
      <c r="E3834" s="220">
        <v>0</v>
      </c>
      <c r="F3834" s="221">
        <f t="shared" si="949"/>
        <v>100.00000000000003</v>
      </c>
      <c r="G3834" s="218"/>
      <c r="H3834" s="218"/>
    </row>
    <row r="3835" spans="1:8" s="178" customFormat="1" x14ac:dyDescent="0.2">
      <c r="A3835" s="209">
        <v>412900</v>
      </c>
      <c r="B3835" s="223" t="s">
        <v>93</v>
      </c>
      <c r="C3835" s="231">
        <v>30000</v>
      </c>
      <c r="D3835" s="220">
        <v>10000</v>
      </c>
      <c r="E3835" s="220">
        <v>0</v>
      </c>
      <c r="F3835" s="221">
        <f t="shared" si="949"/>
        <v>33.333333333333329</v>
      </c>
      <c r="G3835" s="218"/>
      <c r="H3835" s="218"/>
    </row>
    <row r="3836" spans="1:8" s="178" customFormat="1" x14ac:dyDescent="0.2">
      <c r="A3836" s="209">
        <v>412900</v>
      </c>
      <c r="B3836" s="210" t="s">
        <v>80</v>
      </c>
      <c r="C3836" s="231">
        <v>10000</v>
      </c>
      <c r="D3836" s="220">
        <v>10000.000000000002</v>
      </c>
      <c r="E3836" s="220">
        <v>0</v>
      </c>
      <c r="F3836" s="221">
        <f t="shared" si="949"/>
        <v>100.00000000000003</v>
      </c>
      <c r="G3836" s="218"/>
      <c r="H3836" s="218"/>
    </row>
    <row r="3837" spans="1:8" s="178" customFormat="1" x14ac:dyDescent="0.2">
      <c r="A3837" s="224">
        <v>414000</v>
      </c>
      <c r="B3837" s="222" t="s">
        <v>107</v>
      </c>
      <c r="C3837" s="233">
        <f>SUM(C3838:C3838)</f>
        <v>1900000</v>
      </c>
      <c r="D3837" s="233">
        <f>SUM(D3838:D3838)</f>
        <v>1900000</v>
      </c>
      <c r="E3837" s="233">
        <f>SUM(E3838:E3838)</f>
        <v>0</v>
      </c>
      <c r="F3837" s="217">
        <f t="shared" si="949"/>
        <v>100</v>
      </c>
      <c r="G3837" s="218"/>
      <c r="H3837" s="218"/>
    </row>
    <row r="3838" spans="1:8" s="178" customFormat="1" x14ac:dyDescent="0.2">
      <c r="A3838" s="209">
        <v>414100</v>
      </c>
      <c r="B3838" s="210" t="s">
        <v>109</v>
      </c>
      <c r="C3838" s="231">
        <v>1900000</v>
      </c>
      <c r="D3838" s="220">
        <v>1900000</v>
      </c>
      <c r="E3838" s="220">
        <v>0</v>
      </c>
      <c r="F3838" s="221">
        <f t="shared" si="949"/>
        <v>100</v>
      </c>
      <c r="G3838" s="218"/>
      <c r="H3838" s="218"/>
    </row>
    <row r="3839" spans="1:8" s="234" customFormat="1" x14ac:dyDescent="0.2">
      <c r="A3839" s="224">
        <v>415000</v>
      </c>
      <c r="B3839" s="214" t="s">
        <v>119</v>
      </c>
      <c r="C3839" s="233">
        <f>SUM(C3840:C3847)</f>
        <v>83958500</v>
      </c>
      <c r="D3839" s="233">
        <f>SUM(D3840:D3847)</f>
        <v>85128500</v>
      </c>
      <c r="E3839" s="233">
        <f>SUM(E3840:E3847)</f>
        <v>0</v>
      </c>
      <c r="F3839" s="217">
        <f t="shared" si="949"/>
        <v>101.39354562075312</v>
      </c>
      <c r="G3839" s="218"/>
      <c r="H3839" s="218"/>
    </row>
    <row r="3840" spans="1:8" s="178" customFormat="1" x14ac:dyDescent="0.2">
      <c r="A3840" s="239">
        <v>415200</v>
      </c>
      <c r="B3840" s="210" t="s">
        <v>141</v>
      </c>
      <c r="C3840" s="231">
        <v>1554000</v>
      </c>
      <c r="D3840" s="220">
        <v>1554000</v>
      </c>
      <c r="E3840" s="220">
        <v>0</v>
      </c>
      <c r="F3840" s="221">
        <f t="shared" si="949"/>
        <v>100</v>
      </c>
      <c r="G3840" s="218"/>
      <c r="H3840" s="218"/>
    </row>
    <row r="3841" spans="1:8" s="178" customFormat="1" ht="46.5" x14ac:dyDescent="0.2">
      <c r="A3841" s="209">
        <v>415200</v>
      </c>
      <c r="B3841" s="210" t="s">
        <v>142</v>
      </c>
      <c r="C3841" s="231">
        <v>0</v>
      </c>
      <c r="D3841" s="220">
        <v>20000</v>
      </c>
      <c r="E3841" s="220">
        <v>0</v>
      </c>
      <c r="F3841" s="217">
        <v>0</v>
      </c>
      <c r="G3841" s="218"/>
      <c r="H3841" s="218"/>
    </row>
    <row r="3842" spans="1:8" s="178" customFormat="1" ht="46.5" x14ac:dyDescent="0.2">
      <c r="A3842" s="209">
        <v>415200</v>
      </c>
      <c r="B3842" s="210" t="s">
        <v>143</v>
      </c>
      <c r="C3842" s="231">
        <v>220000</v>
      </c>
      <c r="D3842" s="220">
        <v>220000</v>
      </c>
      <c r="E3842" s="220">
        <v>0</v>
      </c>
      <c r="F3842" s="221">
        <f>D3842/C3842*100</f>
        <v>100</v>
      </c>
      <c r="G3842" s="218"/>
      <c r="H3842" s="218"/>
    </row>
    <row r="3843" spans="1:8" s="178" customFormat="1" x14ac:dyDescent="0.2">
      <c r="A3843" s="209">
        <v>415200</v>
      </c>
      <c r="B3843" s="210" t="s">
        <v>144</v>
      </c>
      <c r="C3843" s="231">
        <v>860000</v>
      </c>
      <c r="D3843" s="220">
        <v>860000</v>
      </c>
      <c r="E3843" s="220">
        <v>0</v>
      </c>
      <c r="F3843" s="221">
        <f>D3843/C3843*100</f>
        <v>100</v>
      </c>
      <c r="G3843" s="218"/>
      <c r="H3843" s="218"/>
    </row>
    <row r="3844" spans="1:8" s="178" customFormat="1" x14ac:dyDescent="0.2">
      <c r="A3844" s="209">
        <v>415200</v>
      </c>
      <c r="B3844" s="210" t="s">
        <v>346</v>
      </c>
      <c r="C3844" s="231">
        <v>264500</v>
      </c>
      <c r="D3844" s="220">
        <v>264500</v>
      </c>
      <c r="E3844" s="220">
        <v>0</v>
      </c>
      <c r="F3844" s="221">
        <f>D3844/C3844*100</f>
        <v>100</v>
      </c>
      <c r="G3844" s="218"/>
      <c r="H3844" s="218"/>
    </row>
    <row r="3845" spans="1:8" s="178" customFormat="1" ht="24" customHeight="1" x14ac:dyDescent="0.2">
      <c r="A3845" s="209">
        <v>415200</v>
      </c>
      <c r="B3845" s="210" t="s">
        <v>664</v>
      </c>
      <c r="C3845" s="231">
        <v>4380000</v>
      </c>
      <c r="D3845" s="220">
        <v>4380000</v>
      </c>
      <c r="E3845" s="220">
        <v>0</v>
      </c>
      <c r="F3845" s="221">
        <f>D3845/C3845*100</f>
        <v>100</v>
      </c>
      <c r="G3845" s="218"/>
      <c r="H3845" s="218"/>
    </row>
    <row r="3846" spans="1:8" s="178" customFormat="1" x14ac:dyDescent="0.2">
      <c r="A3846" s="209">
        <v>415200</v>
      </c>
      <c r="B3846" s="210" t="s">
        <v>316</v>
      </c>
      <c r="C3846" s="231">
        <v>76680000</v>
      </c>
      <c r="D3846" s="220">
        <v>76680000</v>
      </c>
      <c r="E3846" s="220">
        <v>0</v>
      </c>
      <c r="F3846" s="221">
        <f>D3846/C3846*100</f>
        <v>100</v>
      </c>
      <c r="G3846" s="218"/>
      <c r="H3846" s="218"/>
    </row>
    <row r="3847" spans="1:8" s="178" customFormat="1" x14ac:dyDescent="0.2">
      <c r="A3847" s="209">
        <v>415200</v>
      </c>
      <c r="B3847" s="210" t="s">
        <v>150</v>
      </c>
      <c r="C3847" s="231">
        <v>0</v>
      </c>
      <c r="D3847" s="220">
        <v>1150000</v>
      </c>
      <c r="E3847" s="220">
        <v>0</v>
      </c>
      <c r="F3847" s="217">
        <v>0</v>
      </c>
      <c r="G3847" s="218"/>
      <c r="H3847" s="218"/>
    </row>
    <row r="3848" spans="1:8" s="234" customFormat="1" x14ac:dyDescent="0.2">
      <c r="A3848" s="224">
        <v>416000</v>
      </c>
      <c r="B3848" s="222" t="s">
        <v>169</v>
      </c>
      <c r="C3848" s="233">
        <f>SUM(C3849:C3849)</f>
        <v>7000000</v>
      </c>
      <c r="D3848" s="233">
        <f t="shared" ref="D3848" si="952">SUM(D3849:D3849)</f>
        <v>7000000</v>
      </c>
      <c r="E3848" s="233">
        <f t="shared" ref="E3848" si="953">SUM(E3849:E3849)</f>
        <v>0</v>
      </c>
      <c r="F3848" s="217">
        <f t="shared" ref="F3848:F3867" si="954">D3848/C3848*100</f>
        <v>100</v>
      </c>
      <c r="G3848" s="218"/>
      <c r="H3848" s="218"/>
    </row>
    <row r="3849" spans="1:8" s="178" customFormat="1" x14ac:dyDescent="0.2">
      <c r="A3849" s="209">
        <v>416300</v>
      </c>
      <c r="B3849" s="210" t="s">
        <v>193</v>
      </c>
      <c r="C3849" s="231">
        <v>7000000</v>
      </c>
      <c r="D3849" s="220">
        <v>7000000</v>
      </c>
      <c r="E3849" s="220">
        <v>0</v>
      </c>
      <c r="F3849" s="221">
        <f t="shared" si="954"/>
        <v>100</v>
      </c>
      <c r="G3849" s="218"/>
      <c r="H3849" s="218"/>
    </row>
    <row r="3850" spans="1:8" s="234" customFormat="1" x14ac:dyDescent="0.2">
      <c r="A3850" s="224">
        <v>480000</v>
      </c>
      <c r="B3850" s="222" t="s">
        <v>202</v>
      </c>
      <c r="C3850" s="233">
        <f>C3851+C3862</f>
        <v>326980800</v>
      </c>
      <c r="D3850" s="233">
        <f>D3851+D3862</f>
        <v>240580800</v>
      </c>
      <c r="E3850" s="233">
        <f>E3851+E3862</f>
        <v>0</v>
      </c>
      <c r="F3850" s="217">
        <f t="shared" si="954"/>
        <v>73.576430175716737</v>
      </c>
      <c r="G3850" s="218"/>
      <c r="H3850" s="218"/>
    </row>
    <row r="3851" spans="1:8" s="178" customFormat="1" x14ac:dyDescent="0.2">
      <c r="A3851" s="224">
        <v>487000</v>
      </c>
      <c r="B3851" s="222" t="s">
        <v>25</v>
      </c>
      <c r="C3851" s="233">
        <f>SUM(C3852:C3861)</f>
        <v>326380800</v>
      </c>
      <c r="D3851" s="233">
        <f>SUM(D3852:D3861)</f>
        <v>239980800</v>
      </c>
      <c r="E3851" s="233">
        <f>SUM(E3852:E3861)</f>
        <v>0</v>
      </c>
      <c r="F3851" s="217">
        <f t="shared" si="954"/>
        <v>73.527854579681161</v>
      </c>
      <c r="G3851" s="218"/>
      <c r="H3851" s="218"/>
    </row>
    <row r="3852" spans="1:8" s="178" customFormat="1" x14ac:dyDescent="0.2">
      <c r="A3852" s="209">
        <v>487300</v>
      </c>
      <c r="B3852" s="210" t="s">
        <v>211</v>
      </c>
      <c r="C3852" s="231">
        <v>40000000</v>
      </c>
      <c r="D3852" s="220">
        <v>46500000</v>
      </c>
      <c r="E3852" s="220">
        <v>0</v>
      </c>
      <c r="F3852" s="221">
        <f t="shared" si="954"/>
        <v>116.25000000000001</v>
      </c>
      <c r="G3852" s="218"/>
      <c r="H3852" s="218"/>
    </row>
    <row r="3853" spans="1:8" s="178" customFormat="1" ht="46.5" x14ac:dyDescent="0.2">
      <c r="A3853" s="209">
        <v>487300</v>
      </c>
      <c r="B3853" s="210" t="s">
        <v>615</v>
      </c>
      <c r="C3853" s="231">
        <v>14300000</v>
      </c>
      <c r="D3853" s="220">
        <v>16400000</v>
      </c>
      <c r="E3853" s="220">
        <v>0</v>
      </c>
      <c r="F3853" s="221">
        <f t="shared" si="954"/>
        <v>114.68531468531469</v>
      </c>
      <c r="G3853" s="218"/>
      <c r="H3853" s="218"/>
    </row>
    <row r="3854" spans="1:8" s="178" customFormat="1" ht="46.5" x14ac:dyDescent="0.2">
      <c r="A3854" s="209">
        <v>487400</v>
      </c>
      <c r="B3854" s="210" t="s">
        <v>734</v>
      </c>
      <c r="C3854" s="231">
        <v>9000000</v>
      </c>
      <c r="D3854" s="220">
        <v>3000000</v>
      </c>
      <c r="E3854" s="220">
        <v>0</v>
      </c>
      <c r="F3854" s="221">
        <f t="shared" si="954"/>
        <v>33.333333333333329</v>
      </c>
      <c r="G3854" s="218"/>
      <c r="H3854" s="218"/>
    </row>
    <row r="3855" spans="1:8" s="178" customFormat="1" ht="46.5" x14ac:dyDescent="0.2">
      <c r="A3855" s="239">
        <v>487400</v>
      </c>
      <c r="B3855" s="210" t="s">
        <v>673</v>
      </c>
      <c r="C3855" s="231">
        <v>1615300</v>
      </c>
      <c r="D3855" s="220">
        <v>1615300</v>
      </c>
      <c r="E3855" s="220">
        <v>0</v>
      </c>
      <c r="F3855" s="221">
        <f t="shared" si="954"/>
        <v>100</v>
      </c>
      <c r="G3855" s="218"/>
      <c r="H3855" s="218"/>
    </row>
    <row r="3856" spans="1:8" s="178" customFormat="1" x14ac:dyDescent="0.2">
      <c r="A3856" s="239">
        <v>487400</v>
      </c>
      <c r="B3856" s="210" t="s">
        <v>221</v>
      </c>
      <c r="C3856" s="231">
        <v>3500000</v>
      </c>
      <c r="D3856" s="220">
        <v>3500000</v>
      </c>
      <c r="E3856" s="220">
        <v>0</v>
      </c>
      <c r="F3856" s="221">
        <f t="shared" si="954"/>
        <v>100</v>
      </c>
      <c r="G3856" s="218"/>
      <c r="H3856" s="218"/>
    </row>
    <row r="3857" spans="1:8" s="178" customFormat="1" ht="46.5" x14ac:dyDescent="0.2">
      <c r="A3857" s="239">
        <v>487400</v>
      </c>
      <c r="B3857" s="210" t="s">
        <v>639</v>
      </c>
      <c r="C3857" s="231">
        <v>132300000</v>
      </c>
      <c r="D3857" s="220">
        <v>45075000</v>
      </c>
      <c r="E3857" s="220">
        <v>0</v>
      </c>
      <c r="F3857" s="221">
        <f t="shared" si="954"/>
        <v>34.070294784580504</v>
      </c>
      <c r="G3857" s="218"/>
      <c r="H3857" s="218"/>
    </row>
    <row r="3858" spans="1:8" s="178" customFormat="1" x14ac:dyDescent="0.2">
      <c r="A3858" s="239">
        <v>487400</v>
      </c>
      <c r="B3858" s="210" t="s">
        <v>719</v>
      </c>
      <c r="C3858" s="231">
        <v>76000000</v>
      </c>
      <c r="D3858" s="220">
        <v>69225000</v>
      </c>
      <c r="E3858" s="220">
        <v>0</v>
      </c>
      <c r="F3858" s="221">
        <f t="shared" si="954"/>
        <v>91.08552631578948</v>
      </c>
      <c r="G3858" s="218"/>
      <c r="H3858" s="218"/>
    </row>
    <row r="3859" spans="1:8" s="178" customFormat="1" ht="46.5" x14ac:dyDescent="0.2">
      <c r="A3859" s="239">
        <v>487400</v>
      </c>
      <c r="B3859" s="210" t="s">
        <v>222</v>
      </c>
      <c r="C3859" s="231">
        <v>9040000</v>
      </c>
      <c r="D3859" s="220">
        <v>9040000</v>
      </c>
      <c r="E3859" s="220">
        <v>0</v>
      </c>
      <c r="F3859" s="221">
        <f t="shared" si="954"/>
        <v>100</v>
      </c>
      <c r="G3859" s="218"/>
      <c r="H3859" s="218"/>
    </row>
    <row r="3860" spans="1:8" s="178" customFormat="1" ht="46.5" x14ac:dyDescent="0.2">
      <c r="A3860" s="239">
        <v>487400</v>
      </c>
      <c r="B3860" s="210" t="s">
        <v>225</v>
      </c>
      <c r="C3860" s="231">
        <v>625500</v>
      </c>
      <c r="D3860" s="220">
        <v>625500</v>
      </c>
      <c r="E3860" s="220">
        <v>0</v>
      </c>
      <c r="F3860" s="221">
        <f t="shared" si="954"/>
        <v>100</v>
      </c>
      <c r="G3860" s="218"/>
      <c r="H3860" s="218"/>
    </row>
    <row r="3861" spans="1:8" s="178" customFormat="1" x14ac:dyDescent="0.2">
      <c r="A3861" s="239">
        <v>487400</v>
      </c>
      <c r="B3861" s="210" t="s">
        <v>226</v>
      </c>
      <c r="C3861" s="231">
        <v>40000000</v>
      </c>
      <c r="D3861" s="220">
        <v>45000000</v>
      </c>
      <c r="E3861" s="220">
        <v>0</v>
      </c>
      <c r="F3861" s="221">
        <f t="shared" si="954"/>
        <v>112.5</v>
      </c>
      <c r="G3861" s="218"/>
      <c r="H3861" s="218"/>
    </row>
    <row r="3862" spans="1:8" s="178" customFormat="1" x14ac:dyDescent="0.2">
      <c r="A3862" s="224">
        <v>488000</v>
      </c>
      <c r="B3862" s="222" t="s">
        <v>31</v>
      </c>
      <c r="C3862" s="233">
        <f>SUM(C3863:C3863)</f>
        <v>600000</v>
      </c>
      <c r="D3862" s="233">
        <f>SUM(D3863:D3863)</f>
        <v>600000</v>
      </c>
      <c r="E3862" s="233">
        <f>SUM(E3863:E3863)</f>
        <v>0</v>
      </c>
      <c r="F3862" s="217">
        <f t="shared" si="954"/>
        <v>100</v>
      </c>
      <c r="G3862" s="218"/>
      <c r="H3862" s="218"/>
    </row>
    <row r="3863" spans="1:8" s="178" customFormat="1" x14ac:dyDescent="0.2">
      <c r="A3863" s="209">
        <v>488100</v>
      </c>
      <c r="B3863" s="210" t="s">
        <v>720</v>
      </c>
      <c r="C3863" s="231">
        <v>600000</v>
      </c>
      <c r="D3863" s="220">
        <v>600000</v>
      </c>
      <c r="E3863" s="220">
        <v>0</v>
      </c>
      <c r="F3863" s="221">
        <f t="shared" si="954"/>
        <v>100</v>
      </c>
      <c r="G3863" s="218"/>
      <c r="H3863" s="218"/>
    </row>
    <row r="3864" spans="1:8" s="178" customFormat="1" x14ac:dyDescent="0.2">
      <c r="A3864" s="224">
        <v>510000</v>
      </c>
      <c r="B3864" s="222" t="s">
        <v>245</v>
      </c>
      <c r="C3864" s="233">
        <f>C3865+C3869</f>
        <v>68070300</v>
      </c>
      <c r="D3864" s="233">
        <f t="shared" ref="D3864" si="955">D3865+D3869</f>
        <v>68072800</v>
      </c>
      <c r="E3864" s="233">
        <f t="shared" ref="E3864" si="956">E3865+E3869</f>
        <v>0</v>
      </c>
      <c r="F3864" s="217">
        <f t="shared" si="954"/>
        <v>100.00367267369174</v>
      </c>
      <c r="G3864" s="218"/>
      <c r="H3864" s="218"/>
    </row>
    <row r="3865" spans="1:8" s="178" customFormat="1" x14ac:dyDescent="0.2">
      <c r="A3865" s="224">
        <v>511000</v>
      </c>
      <c r="B3865" s="222" t="s">
        <v>246</v>
      </c>
      <c r="C3865" s="233">
        <f t="shared" ref="C3865" si="957">SUM(C3866:C3868)</f>
        <v>68063300</v>
      </c>
      <c r="D3865" s="233">
        <f t="shared" ref="D3865" si="958">SUM(D3866:D3868)</f>
        <v>68065800</v>
      </c>
      <c r="E3865" s="233">
        <f t="shared" ref="E3865" si="959">SUM(E3866:E3868)</f>
        <v>0</v>
      </c>
      <c r="F3865" s="217">
        <f t="shared" si="954"/>
        <v>100.00367305140949</v>
      </c>
      <c r="G3865" s="218"/>
      <c r="H3865" s="218"/>
    </row>
    <row r="3866" spans="1:8" s="178" customFormat="1" x14ac:dyDescent="0.2">
      <c r="A3866" s="239">
        <v>511100</v>
      </c>
      <c r="B3866" s="210" t="s">
        <v>247</v>
      </c>
      <c r="C3866" s="231">
        <v>68058300</v>
      </c>
      <c r="D3866" s="220">
        <v>68058300</v>
      </c>
      <c r="E3866" s="220">
        <v>0</v>
      </c>
      <c r="F3866" s="221">
        <f t="shared" si="954"/>
        <v>100</v>
      </c>
      <c r="G3866" s="218"/>
      <c r="H3866" s="218"/>
    </row>
    <row r="3867" spans="1:8" s="178" customFormat="1" x14ac:dyDescent="0.2">
      <c r="A3867" s="209">
        <v>511300</v>
      </c>
      <c r="B3867" s="210" t="s">
        <v>249</v>
      </c>
      <c r="C3867" s="231">
        <v>5000</v>
      </c>
      <c r="D3867" s="220">
        <v>5000</v>
      </c>
      <c r="E3867" s="220">
        <v>0</v>
      </c>
      <c r="F3867" s="221">
        <f t="shared" si="954"/>
        <v>100</v>
      </c>
      <c r="G3867" s="218"/>
      <c r="H3867" s="218"/>
    </row>
    <row r="3868" spans="1:8" s="178" customFormat="1" x14ac:dyDescent="0.2">
      <c r="A3868" s="209">
        <v>511600</v>
      </c>
      <c r="B3868" s="210" t="s">
        <v>659</v>
      </c>
      <c r="C3868" s="220">
        <v>0</v>
      </c>
      <c r="D3868" s="220">
        <v>2500</v>
      </c>
      <c r="E3868" s="220">
        <v>0</v>
      </c>
      <c r="F3868" s="217">
        <v>0</v>
      </c>
      <c r="G3868" s="218"/>
      <c r="H3868" s="218"/>
    </row>
    <row r="3869" spans="1:8" s="234" customFormat="1" x14ac:dyDescent="0.2">
      <c r="A3869" s="224">
        <v>516000</v>
      </c>
      <c r="B3869" s="222" t="s">
        <v>257</v>
      </c>
      <c r="C3869" s="233">
        <f>C3870</f>
        <v>7000</v>
      </c>
      <c r="D3869" s="233">
        <f t="shared" ref="D3869" si="960">D3870</f>
        <v>7000</v>
      </c>
      <c r="E3869" s="233">
        <f t="shared" ref="E3869" si="961">E3870</f>
        <v>0</v>
      </c>
      <c r="F3869" s="217">
        <f>D3869/C3869*100</f>
        <v>100</v>
      </c>
      <c r="G3869" s="218"/>
      <c r="H3869" s="218"/>
    </row>
    <row r="3870" spans="1:8" s="178" customFormat="1" x14ac:dyDescent="0.2">
      <c r="A3870" s="209">
        <v>516100</v>
      </c>
      <c r="B3870" s="210" t="s">
        <v>257</v>
      </c>
      <c r="C3870" s="231">
        <v>7000</v>
      </c>
      <c r="D3870" s="220">
        <v>7000</v>
      </c>
      <c r="E3870" s="220">
        <v>0</v>
      </c>
      <c r="F3870" s="221">
        <f>D3870/C3870*100</f>
        <v>100</v>
      </c>
      <c r="G3870" s="218"/>
      <c r="H3870" s="218"/>
    </row>
    <row r="3871" spans="1:8" s="234" customFormat="1" x14ac:dyDescent="0.2">
      <c r="A3871" s="224">
        <v>620000</v>
      </c>
      <c r="B3871" s="222" t="s">
        <v>267</v>
      </c>
      <c r="C3871" s="233">
        <f>C3872</f>
        <v>0</v>
      </c>
      <c r="D3871" s="233">
        <f t="shared" ref="D3871:D3872" si="962">D3872</f>
        <v>17028000</v>
      </c>
      <c r="E3871" s="233">
        <f t="shared" ref="E3871:E3872" si="963">E3872</f>
        <v>0</v>
      </c>
      <c r="F3871" s="217">
        <v>0</v>
      </c>
      <c r="G3871" s="218"/>
      <c r="H3871" s="218"/>
    </row>
    <row r="3872" spans="1:8" s="234" customFormat="1" ht="46.5" x14ac:dyDescent="0.2">
      <c r="A3872" s="224">
        <v>628000</v>
      </c>
      <c r="B3872" s="222" t="s">
        <v>717</v>
      </c>
      <c r="C3872" s="233">
        <f>C3873</f>
        <v>0</v>
      </c>
      <c r="D3872" s="233">
        <f t="shared" si="962"/>
        <v>17028000</v>
      </c>
      <c r="E3872" s="233">
        <f t="shared" si="963"/>
        <v>0</v>
      </c>
      <c r="F3872" s="217">
        <v>0</v>
      </c>
      <c r="G3872" s="218"/>
      <c r="H3872" s="218"/>
    </row>
    <row r="3873" spans="1:8" s="178" customFormat="1" ht="46.5" x14ac:dyDescent="0.2">
      <c r="A3873" s="239">
        <v>628200</v>
      </c>
      <c r="B3873" s="210" t="s">
        <v>718</v>
      </c>
      <c r="C3873" s="231">
        <v>0</v>
      </c>
      <c r="D3873" s="220">
        <v>17028000</v>
      </c>
      <c r="E3873" s="220">
        <v>0</v>
      </c>
      <c r="F3873" s="217">
        <v>0</v>
      </c>
      <c r="G3873" s="218"/>
      <c r="H3873" s="218"/>
    </row>
    <row r="3874" spans="1:8" s="234" customFormat="1" x14ac:dyDescent="0.2">
      <c r="A3874" s="224">
        <v>630000</v>
      </c>
      <c r="B3874" s="222" t="s">
        <v>277</v>
      </c>
      <c r="C3874" s="233">
        <f>C3875+C3877</f>
        <v>155000</v>
      </c>
      <c r="D3874" s="233">
        <f>D3875+D3877</f>
        <v>257000</v>
      </c>
      <c r="E3874" s="233">
        <f>E3875+E3877</f>
        <v>0</v>
      </c>
      <c r="F3874" s="217">
        <f t="shared" ref="F3874:F3879" si="964">D3874/C3874*100</f>
        <v>165.8064516129032</v>
      </c>
      <c r="G3874" s="218"/>
      <c r="H3874" s="218"/>
    </row>
    <row r="3875" spans="1:8" s="234" customFormat="1" x14ac:dyDescent="0.2">
      <c r="A3875" s="224">
        <v>631000</v>
      </c>
      <c r="B3875" s="222" t="s">
        <v>278</v>
      </c>
      <c r="C3875" s="233">
        <f>SUM(C3876:C3876)</f>
        <v>35000</v>
      </c>
      <c r="D3875" s="233">
        <f>SUM(D3876:D3876)</f>
        <v>38000</v>
      </c>
      <c r="E3875" s="233">
        <f>SUM(E3876:E3876)</f>
        <v>0</v>
      </c>
      <c r="F3875" s="217">
        <f t="shared" si="964"/>
        <v>108.57142857142857</v>
      </c>
      <c r="G3875" s="218"/>
      <c r="H3875" s="218"/>
    </row>
    <row r="3876" spans="1:8" s="178" customFormat="1" x14ac:dyDescent="0.2">
      <c r="A3876" s="209">
        <v>631100</v>
      </c>
      <c r="B3876" s="210" t="s">
        <v>279</v>
      </c>
      <c r="C3876" s="231">
        <v>35000</v>
      </c>
      <c r="D3876" s="220">
        <v>38000</v>
      </c>
      <c r="E3876" s="220">
        <v>0</v>
      </c>
      <c r="F3876" s="221">
        <f t="shared" si="964"/>
        <v>108.57142857142857</v>
      </c>
      <c r="G3876" s="218"/>
      <c r="H3876" s="218"/>
    </row>
    <row r="3877" spans="1:8" s="234" customFormat="1" x14ac:dyDescent="0.2">
      <c r="A3877" s="224">
        <v>638000</v>
      </c>
      <c r="B3877" s="222" t="s">
        <v>284</v>
      </c>
      <c r="C3877" s="233">
        <f>C3878+0</f>
        <v>120000</v>
      </c>
      <c r="D3877" s="233">
        <f>D3878+0</f>
        <v>219000</v>
      </c>
      <c r="E3877" s="233">
        <f>E3878+0</f>
        <v>0</v>
      </c>
      <c r="F3877" s="217">
        <f t="shared" si="964"/>
        <v>182.5</v>
      </c>
      <c r="G3877" s="218"/>
      <c r="H3877" s="218"/>
    </row>
    <row r="3878" spans="1:8" s="178" customFormat="1" x14ac:dyDescent="0.2">
      <c r="A3878" s="209">
        <v>638100</v>
      </c>
      <c r="B3878" s="210" t="s">
        <v>285</v>
      </c>
      <c r="C3878" s="231">
        <v>120000</v>
      </c>
      <c r="D3878" s="220">
        <v>219000</v>
      </c>
      <c r="E3878" s="220">
        <v>0</v>
      </c>
      <c r="F3878" s="221">
        <f t="shared" si="964"/>
        <v>182.5</v>
      </c>
      <c r="G3878" s="218"/>
      <c r="H3878" s="218"/>
    </row>
    <row r="3879" spans="1:8" s="178" customFormat="1" x14ac:dyDescent="0.2">
      <c r="A3879" s="241"/>
      <c r="B3879" s="227" t="s">
        <v>294</v>
      </c>
      <c r="C3879" s="238">
        <f>C3819+C3850+C3864+C3874+0+C3871</f>
        <v>491395700</v>
      </c>
      <c r="D3879" s="238">
        <f>D3819+D3850+D3864+D3874+0+D3871</f>
        <v>423198900</v>
      </c>
      <c r="E3879" s="238">
        <f>E3819+E3850+E3864+E3874+0+E3871</f>
        <v>0</v>
      </c>
      <c r="F3879" s="229">
        <f t="shared" si="964"/>
        <v>86.121815880765752</v>
      </c>
      <c r="G3879" s="218"/>
      <c r="H3879" s="218"/>
    </row>
    <row r="3880" spans="1:8" s="264" customFormat="1" x14ac:dyDescent="0.2">
      <c r="A3880" s="205"/>
      <c r="B3880" s="211"/>
      <c r="C3880" s="212"/>
      <c r="D3880" s="212"/>
      <c r="E3880" s="212"/>
      <c r="F3880" s="213"/>
      <c r="G3880" s="218"/>
      <c r="H3880" s="218"/>
    </row>
    <row r="3881" spans="1:8" s="264" customFormat="1" x14ac:dyDescent="0.2">
      <c r="A3881" s="205"/>
      <c r="B3881" s="211"/>
      <c r="C3881" s="212"/>
      <c r="D3881" s="212"/>
      <c r="E3881" s="212"/>
      <c r="F3881" s="213"/>
      <c r="G3881" s="218"/>
      <c r="H3881" s="218"/>
    </row>
    <row r="3882" spans="1:8" s="264" customFormat="1" x14ac:dyDescent="0.2">
      <c r="A3882" s="209" t="s">
        <v>653</v>
      </c>
      <c r="B3882" s="210"/>
      <c r="C3882" s="212"/>
      <c r="D3882" s="212"/>
      <c r="E3882" s="212"/>
      <c r="F3882" s="213"/>
      <c r="G3882" s="218"/>
      <c r="H3882" s="218"/>
    </row>
    <row r="3883" spans="1:8" s="264" customFormat="1" x14ac:dyDescent="0.2">
      <c r="A3883" s="209" t="s">
        <v>494</v>
      </c>
      <c r="B3883" s="210"/>
      <c r="C3883" s="212"/>
      <c r="D3883" s="212"/>
      <c r="E3883" s="212"/>
      <c r="F3883" s="213"/>
      <c r="G3883" s="218"/>
      <c r="H3883" s="218"/>
    </row>
    <row r="3884" spans="1:8" s="264" customFormat="1" x14ac:dyDescent="0.2">
      <c r="A3884" s="209" t="s">
        <v>437</v>
      </c>
      <c r="B3884" s="210"/>
      <c r="C3884" s="212"/>
      <c r="D3884" s="212"/>
      <c r="E3884" s="212"/>
      <c r="F3884" s="213"/>
      <c r="G3884" s="218"/>
      <c r="H3884" s="218"/>
    </row>
    <row r="3885" spans="1:8" s="264" customFormat="1" x14ac:dyDescent="0.2">
      <c r="A3885" s="209" t="s">
        <v>657</v>
      </c>
      <c r="B3885" s="210"/>
      <c r="C3885" s="212"/>
      <c r="D3885" s="212"/>
      <c r="E3885" s="212"/>
      <c r="F3885" s="213"/>
      <c r="G3885" s="218"/>
      <c r="H3885" s="218"/>
    </row>
    <row r="3886" spans="1:8" s="264" customFormat="1" x14ac:dyDescent="0.2">
      <c r="A3886" s="205"/>
      <c r="B3886" s="210"/>
      <c r="C3886" s="212"/>
      <c r="D3886" s="212"/>
      <c r="E3886" s="212"/>
      <c r="F3886" s="213"/>
      <c r="G3886" s="218"/>
      <c r="H3886" s="218"/>
    </row>
    <row r="3887" spans="1:8" s="265" customFormat="1" x14ac:dyDescent="0.2">
      <c r="A3887" s="224">
        <v>410000</v>
      </c>
      <c r="B3887" s="215" t="s">
        <v>44</v>
      </c>
      <c r="C3887" s="233">
        <f>C3888+C3893+0</f>
        <v>6971700</v>
      </c>
      <c r="D3887" s="233">
        <f>D3888+D3893+0</f>
        <v>6829700</v>
      </c>
      <c r="E3887" s="233">
        <f>E3888+E3893+0</f>
        <v>0</v>
      </c>
      <c r="F3887" s="217">
        <f t="shared" ref="F3887:F3896" si="965">D3887/C3887*100</f>
        <v>97.963194055969126</v>
      </c>
      <c r="G3887" s="218"/>
      <c r="H3887" s="218"/>
    </row>
    <row r="3888" spans="1:8" s="265" customFormat="1" x14ac:dyDescent="0.2">
      <c r="A3888" s="224">
        <v>411000</v>
      </c>
      <c r="B3888" s="215" t="s">
        <v>45</v>
      </c>
      <c r="C3888" s="233">
        <f>SUM(C3889:C3892)</f>
        <v>6177100</v>
      </c>
      <c r="D3888" s="233">
        <f t="shared" ref="D3888" si="966">SUM(D3889:D3892)</f>
        <v>5986100</v>
      </c>
      <c r="E3888" s="233">
        <f>SUM(E3889:E3892)</f>
        <v>0</v>
      </c>
      <c r="F3888" s="217">
        <f t="shared" si="965"/>
        <v>96.907934143853907</v>
      </c>
      <c r="G3888" s="218"/>
      <c r="H3888" s="218"/>
    </row>
    <row r="3889" spans="1:8" s="264" customFormat="1" x14ac:dyDescent="0.2">
      <c r="A3889" s="209">
        <v>411100</v>
      </c>
      <c r="B3889" s="210" t="s">
        <v>46</v>
      </c>
      <c r="C3889" s="231">
        <f>5530600+197700</f>
        <v>5728300</v>
      </c>
      <c r="D3889" s="220">
        <v>5577300</v>
      </c>
      <c r="E3889" s="220">
        <v>0</v>
      </c>
      <c r="F3889" s="221">
        <f t="shared" si="965"/>
        <v>97.363964876141267</v>
      </c>
      <c r="G3889" s="218"/>
      <c r="H3889" s="218"/>
    </row>
    <row r="3890" spans="1:8" s="264" customFormat="1" ht="46.5" x14ac:dyDescent="0.2">
      <c r="A3890" s="209">
        <v>411200</v>
      </c>
      <c r="B3890" s="210" t="s">
        <v>47</v>
      </c>
      <c r="C3890" s="231">
        <v>189900</v>
      </c>
      <c r="D3890" s="220">
        <v>189900</v>
      </c>
      <c r="E3890" s="220">
        <v>0</v>
      </c>
      <c r="F3890" s="221">
        <f t="shared" si="965"/>
        <v>100</v>
      </c>
      <c r="G3890" s="218"/>
      <c r="H3890" s="218"/>
    </row>
    <row r="3891" spans="1:8" s="264" customFormat="1" ht="46.5" x14ac:dyDescent="0.2">
      <c r="A3891" s="209">
        <v>411300</v>
      </c>
      <c r="B3891" s="210" t="s">
        <v>48</v>
      </c>
      <c r="C3891" s="231">
        <v>197500</v>
      </c>
      <c r="D3891" s="220">
        <v>150499.99999999965</v>
      </c>
      <c r="E3891" s="220">
        <v>0</v>
      </c>
      <c r="F3891" s="221">
        <f t="shared" si="965"/>
        <v>76.202531645569437</v>
      </c>
      <c r="G3891" s="218"/>
      <c r="H3891" s="218"/>
    </row>
    <row r="3892" spans="1:8" s="264" customFormat="1" x14ac:dyDescent="0.2">
      <c r="A3892" s="209">
        <v>411400</v>
      </c>
      <c r="B3892" s="210" t="s">
        <v>49</v>
      </c>
      <c r="C3892" s="231">
        <v>61400</v>
      </c>
      <c r="D3892" s="220">
        <v>68400</v>
      </c>
      <c r="E3892" s="220">
        <v>0</v>
      </c>
      <c r="F3892" s="221">
        <f t="shared" si="965"/>
        <v>111.40065146579805</v>
      </c>
      <c r="G3892" s="218"/>
      <c r="H3892" s="218"/>
    </row>
    <row r="3893" spans="1:8" s="265" customFormat="1" x14ac:dyDescent="0.2">
      <c r="A3893" s="224">
        <v>412000</v>
      </c>
      <c r="B3893" s="222" t="s">
        <v>50</v>
      </c>
      <c r="C3893" s="233">
        <f>SUM(C3894:C3906)</f>
        <v>794600</v>
      </c>
      <c r="D3893" s="233">
        <f t="shared" ref="D3893" si="967">SUM(D3894:D3906)</f>
        <v>843600</v>
      </c>
      <c r="E3893" s="233">
        <f>SUM(E3894:E3906)</f>
        <v>0</v>
      </c>
      <c r="F3893" s="217">
        <f t="shared" si="965"/>
        <v>106.16662471683867</v>
      </c>
      <c r="G3893" s="218"/>
      <c r="H3893" s="218"/>
    </row>
    <row r="3894" spans="1:8" s="264" customFormat="1" x14ac:dyDescent="0.2">
      <c r="A3894" s="239">
        <v>412100</v>
      </c>
      <c r="B3894" s="210" t="s">
        <v>51</v>
      </c>
      <c r="C3894" s="231">
        <v>19000</v>
      </c>
      <c r="D3894" s="220">
        <v>19000</v>
      </c>
      <c r="E3894" s="220">
        <v>0</v>
      </c>
      <c r="F3894" s="221">
        <f t="shared" si="965"/>
        <v>100</v>
      </c>
      <c r="G3894" s="218"/>
      <c r="H3894" s="218"/>
    </row>
    <row r="3895" spans="1:8" s="264" customFormat="1" ht="46.5" x14ac:dyDescent="0.2">
      <c r="A3895" s="209">
        <v>412200</v>
      </c>
      <c r="B3895" s="210" t="s">
        <v>52</v>
      </c>
      <c r="C3895" s="231">
        <v>350200</v>
      </c>
      <c r="D3895" s="220">
        <v>347700.00000000006</v>
      </c>
      <c r="E3895" s="220">
        <v>0</v>
      </c>
      <c r="F3895" s="221">
        <f t="shared" si="965"/>
        <v>99.286122215876659</v>
      </c>
      <c r="G3895" s="218"/>
      <c r="H3895" s="218"/>
    </row>
    <row r="3896" spans="1:8" s="264" customFormat="1" x14ac:dyDescent="0.2">
      <c r="A3896" s="209">
        <v>412300</v>
      </c>
      <c r="B3896" s="210" t="s">
        <v>53</v>
      </c>
      <c r="C3896" s="231">
        <v>87500</v>
      </c>
      <c r="D3896" s="220">
        <v>92500</v>
      </c>
      <c r="E3896" s="220">
        <v>0</v>
      </c>
      <c r="F3896" s="221">
        <f t="shared" si="965"/>
        <v>105.71428571428572</v>
      </c>
      <c r="G3896" s="218"/>
      <c r="H3896" s="218"/>
    </row>
    <row r="3897" spans="1:8" s="264" customFormat="1" x14ac:dyDescent="0.2">
      <c r="A3897" s="209">
        <v>412400</v>
      </c>
      <c r="B3897" s="210" t="s">
        <v>55</v>
      </c>
      <c r="C3897" s="231">
        <v>1000</v>
      </c>
      <c r="D3897" s="220">
        <v>8800.0000000000018</v>
      </c>
      <c r="E3897" s="220">
        <v>0</v>
      </c>
      <c r="F3897" s="221"/>
      <c r="G3897" s="218"/>
      <c r="H3897" s="218"/>
    </row>
    <row r="3898" spans="1:8" s="264" customFormat="1" x14ac:dyDescent="0.2">
      <c r="A3898" s="209">
        <v>412500</v>
      </c>
      <c r="B3898" s="210" t="s">
        <v>57</v>
      </c>
      <c r="C3898" s="231">
        <v>117000</v>
      </c>
      <c r="D3898" s="220">
        <v>165000</v>
      </c>
      <c r="E3898" s="220">
        <v>0</v>
      </c>
      <c r="F3898" s="221">
        <f t="shared" ref="F3898:F3911" si="968">D3898/C3898*100</f>
        <v>141.02564102564102</v>
      </c>
      <c r="G3898" s="218"/>
      <c r="H3898" s="218"/>
    </row>
    <row r="3899" spans="1:8" s="264" customFormat="1" x14ac:dyDescent="0.2">
      <c r="A3899" s="209">
        <v>412600</v>
      </c>
      <c r="B3899" s="210" t="s">
        <v>58</v>
      </c>
      <c r="C3899" s="231">
        <v>16000</v>
      </c>
      <c r="D3899" s="220">
        <v>13500</v>
      </c>
      <c r="E3899" s="220">
        <v>0</v>
      </c>
      <c r="F3899" s="221">
        <f t="shared" si="968"/>
        <v>84.375</v>
      </c>
      <c r="G3899" s="218"/>
      <c r="H3899" s="218"/>
    </row>
    <row r="3900" spans="1:8" s="264" customFormat="1" x14ac:dyDescent="0.2">
      <c r="A3900" s="209">
        <v>412700</v>
      </c>
      <c r="B3900" s="210" t="s">
        <v>60</v>
      </c>
      <c r="C3900" s="231">
        <v>110100</v>
      </c>
      <c r="D3900" s="220">
        <v>120100</v>
      </c>
      <c r="E3900" s="220">
        <v>0</v>
      </c>
      <c r="F3900" s="221">
        <f t="shared" si="968"/>
        <v>109.08265213442326</v>
      </c>
      <c r="G3900" s="218"/>
      <c r="H3900" s="218"/>
    </row>
    <row r="3901" spans="1:8" s="264" customFormat="1" x14ac:dyDescent="0.2">
      <c r="A3901" s="209">
        <v>412900</v>
      </c>
      <c r="B3901" s="223" t="s">
        <v>74</v>
      </c>
      <c r="C3901" s="231">
        <v>15000</v>
      </c>
      <c r="D3901" s="220">
        <v>11000</v>
      </c>
      <c r="E3901" s="220">
        <v>0</v>
      </c>
      <c r="F3901" s="221">
        <f t="shared" si="968"/>
        <v>73.333333333333329</v>
      </c>
      <c r="G3901" s="218"/>
      <c r="H3901" s="218"/>
    </row>
    <row r="3902" spans="1:8" s="264" customFormat="1" x14ac:dyDescent="0.2">
      <c r="A3902" s="209">
        <v>412900</v>
      </c>
      <c r="B3902" s="223" t="s">
        <v>75</v>
      </c>
      <c r="C3902" s="231">
        <v>50000</v>
      </c>
      <c r="D3902" s="220">
        <v>36000.000000000044</v>
      </c>
      <c r="E3902" s="220">
        <v>0</v>
      </c>
      <c r="F3902" s="221">
        <f t="shared" si="968"/>
        <v>72.000000000000085</v>
      </c>
      <c r="G3902" s="218"/>
      <c r="H3902" s="218"/>
    </row>
    <row r="3903" spans="1:8" s="264" customFormat="1" x14ac:dyDescent="0.2">
      <c r="A3903" s="209">
        <v>412900</v>
      </c>
      <c r="B3903" s="223" t="s">
        <v>76</v>
      </c>
      <c r="C3903" s="231">
        <v>7500</v>
      </c>
      <c r="D3903" s="220">
        <v>7500</v>
      </c>
      <c r="E3903" s="220">
        <v>0</v>
      </c>
      <c r="F3903" s="221">
        <f t="shared" si="968"/>
        <v>100</v>
      </c>
      <c r="G3903" s="218"/>
      <c r="H3903" s="218"/>
    </row>
    <row r="3904" spans="1:8" s="264" customFormat="1" ht="46.5" x14ac:dyDescent="0.2">
      <c r="A3904" s="209">
        <v>412900</v>
      </c>
      <c r="B3904" s="223" t="s">
        <v>77</v>
      </c>
      <c r="C3904" s="231">
        <v>800</v>
      </c>
      <c r="D3904" s="220">
        <v>800</v>
      </c>
      <c r="E3904" s="220">
        <v>0</v>
      </c>
      <c r="F3904" s="221">
        <f t="shared" si="968"/>
        <v>100</v>
      </c>
      <c r="G3904" s="218"/>
      <c r="H3904" s="218"/>
    </row>
    <row r="3905" spans="1:8" s="264" customFormat="1" x14ac:dyDescent="0.2">
      <c r="A3905" s="209">
        <v>412900</v>
      </c>
      <c r="B3905" s="223" t="s">
        <v>78</v>
      </c>
      <c r="C3905" s="231">
        <v>10500</v>
      </c>
      <c r="D3905" s="220">
        <v>14500</v>
      </c>
      <c r="E3905" s="220">
        <v>0</v>
      </c>
      <c r="F3905" s="221">
        <f t="shared" si="968"/>
        <v>138.0952380952381</v>
      </c>
      <c r="G3905" s="218"/>
      <c r="H3905" s="218"/>
    </row>
    <row r="3906" spans="1:8" s="264" customFormat="1" x14ac:dyDescent="0.2">
      <c r="A3906" s="209">
        <v>412900</v>
      </c>
      <c r="B3906" s="223" t="s">
        <v>80</v>
      </c>
      <c r="C3906" s="231">
        <v>10000</v>
      </c>
      <c r="D3906" s="220">
        <v>7199.9999999999982</v>
      </c>
      <c r="E3906" s="220">
        <v>0</v>
      </c>
      <c r="F3906" s="221">
        <f t="shared" si="968"/>
        <v>71.999999999999986</v>
      </c>
      <c r="G3906" s="218"/>
      <c r="H3906" s="218"/>
    </row>
    <row r="3907" spans="1:8" s="265" customFormat="1" x14ac:dyDescent="0.2">
      <c r="A3907" s="224">
        <v>510000</v>
      </c>
      <c r="B3907" s="222" t="s">
        <v>245</v>
      </c>
      <c r="C3907" s="233">
        <f>C3908+C3910+0</f>
        <v>3300000</v>
      </c>
      <c r="D3907" s="233">
        <f>D3908+D3910+0</f>
        <v>3450000</v>
      </c>
      <c r="E3907" s="233">
        <f>E3908+E3910+0</f>
        <v>0</v>
      </c>
      <c r="F3907" s="217">
        <f t="shared" si="968"/>
        <v>104.54545454545455</v>
      </c>
      <c r="G3907" s="218"/>
      <c r="H3907" s="218"/>
    </row>
    <row r="3908" spans="1:8" s="265" customFormat="1" x14ac:dyDescent="0.2">
      <c r="A3908" s="224">
        <v>511000</v>
      </c>
      <c r="B3908" s="222" t="s">
        <v>246</v>
      </c>
      <c r="C3908" s="233">
        <f>C3909</f>
        <v>100000</v>
      </c>
      <c r="D3908" s="233">
        <f t="shared" ref="D3908" si="969">D3909</f>
        <v>120999.99999999999</v>
      </c>
      <c r="E3908" s="233">
        <f>E3909</f>
        <v>0</v>
      </c>
      <c r="F3908" s="217">
        <f t="shared" si="968"/>
        <v>121</v>
      </c>
      <c r="G3908" s="218"/>
      <c r="H3908" s="218"/>
    </row>
    <row r="3909" spans="1:8" s="264" customFormat="1" x14ac:dyDescent="0.2">
      <c r="A3909" s="209">
        <v>511300</v>
      </c>
      <c r="B3909" s="210" t="s">
        <v>249</v>
      </c>
      <c r="C3909" s="231">
        <v>100000</v>
      </c>
      <c r="D3909" s="220">
        <v>120999.99999999999</v>
      </c>
      <c r="E3909" s="220">
        <v>0</v>
      </c>
      <c r="F3909" s="221">
        <f t="shared" si="968"/>
        <v>121</v>
      </c>
      <c r="G3909" s="218"/>
      <c r="H3909" s="218"/>
    </row>
    <row r="3910" spans="1:8" s="265" customFormat="1" x14ac:dyDescent="0.2">
      <c r="A3910" s="224">
        <v>516000</v>
      </c>
      <c r="B3910" s="222" t="s">
        <v>257</v>
      </c>
      <c r="C3910" s="233">
        <f>C3911</f>
        <v>3200000</v>
      </c>
      <c r="D3910" s="233">
        <f t="shared" ref="D3910" si="970">D3911</f>
        <v>3329000</v>
      </c>
      <c r="E3910" s="233">
        <f>E3911</f>
        <v>0</v>
      </c>
      <c r="F3910" s="217">
        <f t="shared" si="968"/>
        <v>104.03125</v>
      </c>
      <c r="G3910" s="218"/>
      <c r="H3910" s="218"/>
    </row>
    <row r="3911" spans="1:8" s="264" customFormat="1" x14ac:dyDescent="0.2">
      <c r="A3911" s="209">
        <v>516100</v>
      </c>
      <c r="B3911" s="210" t="s">
        <v>257</v>
      </c>
      <c r="C3911" s="231">
        <v>3200000</v>
      </c>
      <c r="D3911" s="220">
        <v>3329000</v>
      </c>
      <c r="E3911" s="220">
        <v>0</v>
      </c>
      <c r="F3911" s="221">
        <f t="shared" si="968"/>
        <v>104.03125</v>
      </c>
      <c r="G3911" s="218"/>
      <c r="H3911" s="218"/>
    </row>
    <row r="3912" spans="1:8" s="265" customFormat="1" x14ac:dyDescent="0.2">
      <c r="A3912" s="224">
        <v>630000</v>
      </c>
      <c r="B3912" s="222" t="s">
        <v>277</v>
      </c>
      <c r="C3912" s="233">
        <f>C3913</f>
        <v>92000</v>
      </c>
      <c r="D3912" s="233">
        <f t="shared" ref="D3912:D3913" si="971">D3913</f>
        <v>283000.00000000035</v>
      </c>
      <c r="E3912" s="233">
        <f t="shared" ref="E3912:E3913" si="972">E3913</f>
        <v>0</v>
      </c>
      <c r="F3912" s="217"/>
      <c r="G3912" s="218"/>
      <c r="H3912" s="218"/>
    </row>
    <row r="3913" spans="1:8" s="265" customFormat="1" x14ac:dyDescent="0.2">
      <c r="A3913" s="224">
        <v>638000</v>
      </c>
      <c r="B3913" s="222" t="s">
        <v>284</v>
      </c>
      <c r="C3913" s="233">
        <f>C3914</f>
        <v>92000</v>
      </c>
      <c r="D3913" s="233">
        <f t="shared" si="971"/>
        <v>283000.00000000035</v>
      </c>
      <c r="E3913" s="233">
        <f t="shared" si="972"/>
        <v>0</v>
      </c>
      <c r="F3913" s="217"/>
      <c r="G3913" s="218"/>
      <c r="H3913" s="218"/>
    </row>
    <row r="3914" spans="1:8" s="264" customFormat="1" x14ac:dyDescent="0.2">
      <c r="A3914" s="209">
        <v>638100</v>
      </c>
      <c r="B3914" s="210" t="s">
        <v>285</v>
      </c>
      <c r="C3914" s="231">
        <v>92000</v>
      </c>
      <c r="D3914" s="220">
        <v>283000.00000000035</v>
      </c>
      <c r="E3914" s="220">
        <v>0</v>
      </c>
      <c r="F3914" s="221"/>
      <c r="G3914" s="218"/>
      <c r="H3914" s="218"/>
    </row>
    <row r="3915" spans="1:8" s="266" customFormat="1" x14ac:dyDescent="0.2">
      <c r="A3915" s="241"/>
      <c r="B3915" s="227" t="s">
        <v>294</v>
      </c>
      <c r="C3915" s="238">
        <f>C3887+C3907+C3912</f>
        <v>10363700</v>
      </c>
      <c r="D3915" s="238">
        <f>D3887+D3907+D3912</f>
        <v>10562700</v>
      </c>
      <c r="E3915" s="238">
        <f>E3887+E3907+E3912</f>
        <v>0</v>
      </c>
      <c r="F3915" s="229">
        <f>D3915/C3915*100</f>
        <v>101.92016364811795</v>
      </c>
      <c r="G3915" s="218"/>
      <c r="H3915" s="218"/>
    </row>
    <row r="3916" spans="1:8" s="264" customFormat="1" x14ac:dyDescent="0.2">
      <c r="A3916" s="205"/>
      <c r="B3916" s="211"/>
      <c r="C3916" s="212"/>
      <c r="D3916" s="212"/>
      <c r="E3916" s="212"/>
      <c r="F3916" s="213"/>
      <c r="G3916" s="218"/>
      <c r="H3916" s="218"/>
    </row>
    <row r="3917" spans="1:8" s="264" customFormat="1" x14ac:dyDescent="0.2">
      <c r="A3917" s="205"/>
      <c r="B3917" s="211"/>
      <c r="C3917" s="212"/>
      <c r="D3917" s="212"/>
      <c r="E3917" s="212"/>
      <c r="F3917" s="213"/>
      <c r="G3917" s="218"/>
      <c r="H3917" s="218"/>
    </row>
    <row r="3918" spans="1:8" s="264" customFormat="1" x14ac:dyDescent="0.2">
      <c r="A3918" s="209" t="s">
        <v>652</v>
      </c>
      <c r="B3918" s="210"/>
      <c r="C3918" s="212"/>
      <c r="D3918" s="212"/>
      <c r="E3918" s="212"/>
      <c r="F3918" s="213"/>
      <c r="G3918" s="218"/>
      <c r="H3918" s="218"/>
    </row>
    <row r="3919" spans="1:8" s="264" customFormat="1" x14ac:dyDescent="0.2">
      <c r="A3919" s="209" t="s">
        <v>494</v>
      </c>
      <c r="B3919" s="210"/>
      <c r="C3919" s="212"/>
      <c r="D3919" s="212"/>
      <c r="E3919" s="212"/>
      <c r="F3919" s="213"/>
      <c r="G3919" s="218"/>
      <c r="H3919" s="218"/>
    </row>
    <row r="3920" spans="1:8" s="264" customFormat="1" x14ac:dyDescent="0.2">
      <c r="A3920" s="209" t="s">
        <v>439</v>
      </c>
      <c r="B3920" s="210"/>
      <c r="C3920" s="212"/>
      <c r="D3920" s="212"/>
      <c r="E3920" s="212"/>
      <c r="F3920" s="213"/>
      <c r="G3920" s="218"/>
      <c r="H3920" s="218"/>
    </row>
    <row r="3921" spans="1:8" s="264" customFormat="1" x14ac:dyDescent="0.2">
      <c r="A3921" s="209" t="s">
        <v>293</v>
      </c>
      <c r="B3921" s="210"/>
      <c r="C3921" s="212"/>
      <c r="D3921" s="212"/>
      <c r="E3921" s="212"/>
      <c r="F3921" s="213"/>
      <c r="G3921" s="218"/>
      <c r="H3921" s="218"/>
    </row>
    <row r="3922" spans="1:8" s="264" customFormat="1" x14ac:dyDescent="0.2">
      <c r="A3922" s="205"/>
      <c r="B3922" s="210"/>
      <c r="C3922" s="212"/>
      <c r="D3922" s="212"/>
      <c r="E3922" s="212"/>
      <c r="F3922" s="213"/>
      <c r="G3922" s="218"/>
      <c r="H3922" s="218"/>
    </row>
    <row r="3923" spans="1:8" s="265" customFormat="1" x14ac:dyDescent="0.2">
      <c r="A3923" s="224">
        <v>410000</v>
      </c>
      <c r="B3923" s="215" t="s">
        <v>44</v>
      </c>
      <c r="C3923" s="233">
        <f>C3924+C3929</f>
        <v>1771200</v>
      </c>
      <c r="D3923" s="233">
        <f t="shared" ref="D3923" si="973">D3924+D3929</f>
        <v>1731200</v>
      </c>
      <c r="E3923" s="233">
        <f>E3924+E3929</f>
        <v>0</v>
      </c>
      <c r="F3923" s="217">
        <f t="shared" ref="F3923:F3948" si="974">D3923/C3923*100</f>
        <v>97.741644083107488</v>
      </c>
      <c r="G3923" s="218"/>
      <c r="H3923" s="218"/>
    </row>
    <row r="3924" spans="1:8" s="265" customFormat="1" x14ac:dyDescent="0.2">
      <c r="A3924" s="224">
        <v>411000</v>
      </c>
      <c r="B3924" s="215" t="s">
        <v>45</v>
      </c>
      <c r="C3924" s="233">
        <f>SUM(C3925:C3928)</f>
        <v>1248400</v>
      </c>
      <c r="D3924" s="233">
        <f t="shared" ref="D3924" si="975">SUM(D3925:D3928)</f>
        <v>1198400</v>
      </c>
      <c r="E3924" s="233">
        <f>SUM(E3925:E3928)</f>
        <v>0</v>
      </c>
      <c r="F3924" s="217">
        <f t="shared" si="974"/>
        <v>95.994873438000639</v>
      </c>
      <c r="G3924" s="218"/>
      <c r="H3924" s="218"/>
    </row>
    <row r="3925" spans="1:8" s="264" customFormat="1" x14ac:dyDescent="0.2">
      <c r="A3925" s="209">
        <v>411100</v>
      </c>
      <c r="B3925" s="210" t="s">
        <v>46</v>
      </c>
      <c r="C3925" s="231">
        <f>1120000+29300</f>
        <v>1149300</v>
      </c>
      <c r="D3925" s="220">
        <v>1110300</v>
      </c>
      <c r="E3925" s="220">
        <v>0</v>
      </c>
      <c r="F3925" s="221">
        <f t="shared" si="974"/>
        <v>96.60663012268337</v>
      </c>
      <c r="G3925" s="218"/>
      <c r="H3925" s="218"/>
    </row>
    <row r="3926" spans="1:8" s="264" customFormat="1" ht="46.5" x14ac:dyDescent="0.2">
      <c r="A3926" s="209">
        <v>411200</v>
      </c>
      <c r="B3926" s="210" t="s">
        <v>47</v>
      </c>
      <c r="C3926" s="231">
        <v>37100</v>
      </c>
      <c r="D3926" s="220">
        <v>37100</v>
      </c>
      <c r="E3926" s="220">
        <v>0</v>
      </c>
      <c r="F3926" s="221">
        <f t="shared" si="974"/>
        <v>100</v>
      </c>
      <c r="G3926" s="218"/>
      <c r="H3926" s="218"/>
    </row>
    <row r="3927" spans="1:8" s="264" customFormat="1" ht="46.5" x14ac:dyDescent="0.2">
      <c r="A3927" s="209">
        <v>411300</v>
      </c>
      <c r="B3927" s="210" t="s">
        <v>48</v>
      </c>
      <c r="C3927" s="231">
        <v>50000</v>
      </c>
      <c r="D3927" s="220">
        <v>39000.000000000015</v>
      </c>
      <c r="E3927" s="220">
        <v>0</v>
      </c>
      <c r="F3927" s="221">
        <f t="shared" si="974"/>
        <v>78.000000000000028</v>
      </c>
      <c r="G3927" s="218"/>
      <c r="H3927" s="218"/>
    </row>
    <row r="3928" spans="1:8" s="264" customFormat="1" x14ac:dyDescent="0.2">
      <c r="A3928" s="209">
        <v>411400</v>
      </c>
      <c r="B3928" s="210" t="s">
        <v>49</v>
      </c>
      <c r="C3928" s="231">
        <v>12000</v>
      </c>
      <c r="D3928" s="220">
        <v>12000</v>
      </c>
      <c r="E3928" s="220">
        <v>0</v>
      </c>
      <c r="F3928" s="221">
        <f t="shared" si="974"/>
        <v>100</v>
      </c>
      <c r="G3928" s="218"/>
      <c r="H3928" s="218"/>
    </row>
    <row r="3929" spans="1:8" s="265" customFormat="1" x14ac:dyDescent="0.2">
      <c r="A3929" s="224">
        <v>412000</v>
      </c>
      <c r="B3929" s="222" t="s">
        <v>50</v>
      </c>
      <c r="C3929" s="233">
        <f>SUM(C3930:C3941)</f>
        <v>522800</v>
      </c>
      <c r="D3929" s="233">
        <f t="shared" ref="D3929" si="976">SUM(D3930:D3941)</f>
        <v>532800</v>
      </c>
      <c r="E3929" s="233">
        <f>SUM(E3930:E3941)</f>
        <v>0</v>
      </c>
      <c r="F3929" s="217">
        <f t="shared" si="974"/>
        <v>101.91277735271613</v>
      </c>
      <c r="G3929" s="218"/>
      <c r="H3929" s="218"/>
    </row>
    <row r="3930" spans="1:8" s="264" customFormat="1" x14ac:dyDescent="0.2">
      <c r="A3930" s="239">
        <v>412100</v>
      </c>
      <c r="B3930" s="210" t="s">
        <v>51</v>
      </c>
      <c r="C3930" s="231">
        <v>22000</v>
      </c>
      <c r="D3930" s="220">
        <v>22000</v>
      </c>
      <c r="E3930" s="220">
        <v>0</v>
      </c>
      <c r="F3930" s="221">
        <f t="shared" si="974"/>
        <v>100</v>
      </c>
      <c r="G3930" s="218"/>
      <c r="H3930" s="218"/>
    </row>
    <row r="3931" spans="1:8" s="264" customFormat="1" ht="46.5" x14ac:dyDescent="0.2">
      <c r="A3931" s="209">
        <v>412200</v>
      </c>
      <c r="B3931" s="210" t="s">
        <v>52</v>
      </c>
      <c r="C3931" s="231">
        <v>58300</v>
      </c>
      <c r="D3931" s="220">
        <v>58300</v>
      </c>
      <c r="E3931" s="220">
        <v>0</v>
      </c>
      <c r="F3931" s="221">
        <f t="shared" si="974"/>
        <v>100</v>
      </c>
      <c r="G3931" s="218"/>
      <c r="H3931" s="218"/>
    </row>
    <row r="3932" spans="1:8" s="264" customFormat="1" x14ac:dyDescent="0.2">
      <c r="A3932" s="209">
        <v>412300</v>
      </c>
      <c r="B3932" s="210" t="s">
        <v>53</v>
      </c>
      <c r="C3932" s="231">
        <v>27000</v>
      </c>
      <c r="D3932" s="220">
        <v>27000</v>
      </c>
      <c r="E3932" s="220">
        <v>0</v>
      </c>
      <c r="F3932" s="221">
        <f t="shared" si="974"/>
        <v>100</v>
      </c>
      <c r="G3932" s="218"/>
      <c r="H3932" s="218"/>
    </row>
    <row r="3933" spans="1:8" s="264" customFormat="1" x14ac:dyDescent="0.2">
      <c r="A3933" s="209">
        <v>412400</v>
      </c>
      <c r="B3933" s="210" t="s">
        <v>55</v>
      </c>
      <c r="C3933" s="231">
        <v>350000</v>
      </c>
      <c r="D3933" s="220">
        <v>339999.99999999994</v>
      </c>
      <c r="E3933" s="220">
        <v>0</v>
      </c>
      <c r="F3933" s="221">
        <f t="shared" si="974"/>
        <v>97.142857142857125</v>
      </c>
      <c r="G3933" s="218"/>
      <c r="H3933" s="218"/>
    </row>
    <row r="3934" spans="1:8" s="264" customFormat="1" x14ac:dyDescent="0.2">
      <c r="A3934" s="209">
        <v>412500</v>
      </c>
      <c r="B3934" s="210" t="s">
        <v>57</v>
      </c>
      <c r="C3934" s="231">
        <v>17000</v>
      </c>
      <c r="D3934" s="220">
        <v>33000.000000000007</v>
      </c>
      <c r="E3934" s="220">
        <v>0</v>
      </c>
      <c r="F3934" s="221">
        <f t="shared" si="974"/>
        <v>194.11764705882356</v>
      </c>
      <c r="G3934" s="218"/>
      <c r="H3934" s="218"/>
    </row>
    <row r="3935" spans="1:8" s="264" customFormat="1" x14ac:dyDescent="0.2">
      <c r="A3935" s="209">
        <v>412600</v>
      </c>
      <c r="B3935" s="210" t="s">
        <v>58</v>
      </c>
      <c r="C3935" s="231">
        <v>10000</v>
      </c>
      <c r="D3935" s="220">
        <v>9999.9999999999982</v>
      </c>
      <c r="E3935" s="220">
        <v>0</v>
      </c>
      <c r="F3935" s="221">
        <f t="shared" si="974"/>
        <v>99.999999999999972</v>
      </c>
      <c r="G3935" s="218"/>
      <c r="H3935" s="218"/>
    </row>
    <row r="3936" spans="1:8" s="264" customFormat="1" x14ac:dyDescent="0.2">
      <c r="A3936" s="209">
        <v>412700</v>
      </c>
      <c r="B3936" s="210" t="s">
        <v>60</v>
      </c>
      <c r="C3936" s="231">
        <v>7000</v>
      </c>
      <c r="D3936" s="220">
        <v>11000.000000000002</v>
      </c>
      <c r="E3936" s="220">
        <v>0</v>
      </c>
      <c r="F3936" s="221">
        <f t="shared" si="974"/>
        <v>157.14285714285717</v>
      </c>
      <c r="G3936" s="218"/>
      <c r="H3936" s="218"/>
    </row>
    <row r="3937" spans="1:8" s="264" customFormat="1" x14ac:dyDescent="0.2">
      <c r="A3937" s="209">
        <v>412900</v>
      </c>
      <c r="B3937" s="223" t="s">
        <v>74</v>
      </c>
      <c r="C3937" s="231">
        <v>2500</v>
      </c>
      <c r="D3937" s="220">
        <v>2499.9999999999995</v>
      </c>
      <c r="E3937" s="220">
        <v>0</v>
      </c>
      <c r="F3937" s="221">
        <f t="shared" si="974"/>
        <v>99.999999999999972</v>
      </c>
      <c r="G3937" s="218"/>
      <c r="H3937" s="218"/>
    </row>
    <row r="3938" spans="1:8" s="264" customFormat="1" x14ac:dyDescent="0.2">
      <c r="A3938" s="209">
        <v>412900</v>
      </c>
      <c r="B3938" s="223" t="s">
        <v>75</v>
      </c>
      <c r="C3938" s="231">
        <v>25000</v>
      </c>
      <c r="D3938" s="220">
        <v>25000</v>
      </c>
      <c r="E3938" s="220">
        <v>0</v>
      </c>
      <c r="F3938" s="221">
        <f t="shared" si="974"/>
        <v>100</v>
      </c>
      <c r="G3938" s="218"/>
      <c r="H3938" s="218"/>
    </row>
    <row r="3939" spans="1:8" s="264" customFormat="1" x14ac:dyDescent="0.2">
      <c r="A3939" s="209">
        <v>412900</v>
      </c>
      <c r="B3939" s="223" t="s">
        <v>76</v>
      </c>
      <c r="C3939" s="231">
        <v>1500</v>
      </c>
      <c r="D3939" s="220">
        <v>1500</v>
      </c>
      <c r="E3939" s="220">
        <v>0</v>
      </c>
      <c r="F3939" s="221">
        <f t="shared" si="974"/>
        <v>100</v>
      </c>
      <c r="G3939" s="218"/>
      <c r="H3939" s="218"/>
    </row>
    <row r="3940" spans="1:8" s="264" customFormat="1" ht="46.5" x14ac:dyDescent="0.2">
      <c r="A3940" s="209">
        <v>412900</v>
      </c>
      <c r="B3940" s="223" t="s">
        <v>77</v>
      </c>
      <c r="C3940" s="231">
        <v>1500</v>
      </c>
      <c r="D3940" s="220">
        <v>1500</v>
      </c>
      <c r="E3940" s="220">
        <v>0</v>
      </c>
      <c r="F3940" s="221">
        <f t="shared" si="974"/>
        <v>100</v>
      </c>
      <c r="G3940" s="218"/>
      <c r="H3940" s="218"/>
    </row>
    <row r="3941" spans="1:8" s="264" customFormat="1" x14ac:dyDescent="0.2">
      <c r="A3941" s="209">
        <v>412900</v>
      </c>
      <c r="B3941" s="223" t="s">
        <v>80</v>
      </c>
      <c r="C3941" s="231">
        <v>1000</v>
      </c>
      <c r="D3941" s="220">
        <v>1000</v>
      </c>
      <c r="E3941" s="220">
        <v>0</v>
      </c>
      <c r="F3941" s="221">
        <f t="shared" si="974"/>
        <v>100</v>
      </c>
      <c r="G3941" s="218"/>
      <c r="H3941" s="218"/>
    </row>
    <row r="3942" spans="1:8" s="265" customFormat="1" x14ac:dyDescent="0.2">
      <c r="A3942" s="224">
        <v>510000</v>
      </c>
      <c r="B3942" s="222" t="s">
        <v>245</v>
      </c>
      <c r="C3942" s="233">
        <f>C3943</f>
        <v>100000</v>
      </c>
      <c r="D3942" s="233">
        <f t="shared" ref="D3942" si="977">D3943</f>
        <v>140000</v>
      </c>
      <c r="E3942" s="233">
        <f>E3943</f>
        <v>0</v>
      </c>
      <c r="F3942" s="217">
        <f t="shared" si="974"/>
        <v>140</v>
      </c>
      <c r="G3942" s="218"/>
      <c r="H3942" s="218"/>
    </row>
    <row r="3943" spans="1:8" s="265" customFormat="1" x14ac:dyDescent="0.2">
      <c r="A3943" s="224">
        <v>511000</v>
      </c>
      <c r="B3943" s="222" t="s">
        <v>246</v>
      </c>
      <c r="C3943" s="233">
        <f>C3944+0</f>
        <v>100000</v>
      </c>
      <c r="D3943" s="233">
        <f>D3944+0</f>
        <v>140000</v>
      </c>
      <c r="E3943" s="233">
        <f>E3944+0</f>
        <v>0</v>
      </c>
      <c r="F3943" s="217">
        <f t="shared" si="974"/>
        <v>140</v>
      </c>
      <c r="G3943" s="218"/>
      <c r="H3943" s="218"/>
    </row>
    <row r="3944" spans="1:8" s="264" customFormat="1" x14ac:dyDescent="0.2">
      <c r="A3944" s="209">
        <v>511300</v>
      </c>
      <c r="B3944" s="210" t="s">
        <v>249</v>
      </c>
      <c r="C3944" s="231">
        <v>100000</v>
      </c>
      <c r="D3944" s="220">
        <v>140000</v>
      </c>
      <c r="E3944" s="220">
        <v>0</v>
      </c>
      <c r="F3944" s="221">
        <f t="shared" si="974"/>
        <v>140</v>
      </c>
      <c r="G3944" s="218"/>
      <c r="H3944" s="218"/>
    </row>
    <row r="3945" spans="1:8" s="265" customFormat="1" x14ac:dyDescent="0.2">
      <c r="A3945" s="224">
        <v>630000</v>
      </c>
      <c r="B3945" s="222" t="s">
        <v>277</v>
      </c>
      <c r="C3945" s="233">
        <f>C3946</f>
        <v>89400</v>
      </c>
      <c r="D3945" s="233">
        <f t="shared" ref="D3945:D3946" si="978">D3946</f>
        <v>84400</v>
      </c>
      <c r="E3945" s="233">
        <f t="shared" ref="E3945:E3946" si="979">E3946</f>
        <v>0</v>
      </c>
      <c r="F3945" s="217">
        <f t="shared" si="974"/>
        <v>94.407158836689035</v>
      </c>
      <c r="G3945" s="218"/>
      <c r="H3945" s="218"/>
    </row>
    <row r="3946" spans="1:8" s="265" customFormat="1" x14ac:dyDescent="0.2">
      <c r="A3946" s="224">
        <v>638000</v>
      </c>
      <c r="B3946" s="222" t="s">
        <v>284</v>
      </c>
      <c r="C3946" s="233">
        <f>C3947</f>
        <v>89400</v>
      </c>
      <c r="D3946" s="233">
        <f t="shared" si="978"/>
        <v>84400</v>
      </c>
      <c r="E3946" s="233">
        <f t="shared" si="979"/>
        <v>0</v>
      </c>
      <c r="F3946" s="217">
        <f t="shared" si="974"/>
        <v>94.407158836689035</v>
      </c>
      <c r="G3946" s="218"/>
      <c r="H3946" s="218"/>
    </row>
    <row r="3947" spans="1:8" s="264" customFormat="1" x14ac:dyDescent="0.2">
      <c r="A3947" s="209">
        <v>638100</v>
      </c>
      <c r="B3947" s="210" t="s">
        <v>285</v>
      </c>
      <c r="C3947" s="231">
        <v>89400</v>
      </c>
      <c r="D3947" s="220">
        <v>84400</v>
      </c>
      <c r="E3947" s="220">
        <v>0</v>
      </c>
      <c r="F3947" s="221">
        <f t="shared" si="974"/>
        <v>94.407158836689035</v>
      </c>
      <c r="G3947" s="218"/>
      <c r="H3947" s="218"/>
    </row>
    <row r="3948" spans="1:8" s="266" customFormat="1" x14ac:dyDescent="0.2">
      <c r="A3948" s="241"/>
      <c r="B3948" s="227" t="s">
        <v>294</v>
      </c>
      <c r="C3948" s="238">
        <f>C3923+C3942+C3945</f>
        <v>1960600</v>
      </c>
      <c r="D3948" s="238">
        <f>D3923+D3942+D3945</f>
        <v>1955600</v>
      </c>
      <c r="E3948" s="238">
        <f>E3923+E3942+E3945</f>
        <v>0</v>
      </c>
      <c r="F3948" s="229">
        <f t="shared" si="974"/>
        <v>99.744976027746617</v>
      </c>
      <c r="G3948" s="218"/>
      <c r="H3948" s="218"/>
    </row>
    <row r="3949" spans="1:8" s="264" customFormat="1" x14ac:dyDescent="0.2">
      <c r="A3949" s="205"/>
      <c r="B3949" s="211"/>
      <c r="C3949" s="212"/>
      <c r="D3949" s="212"/>
      <c r="E3949" s="212"/>
      <c r="F3949" s="213"/>
      <c r="G3949" s="218"/>
      <c r="H3949" s="218"/>
    </row>
    <row r="3950" spans="1:8" s="264" customFormat="1" x14ac:dyDescent="0.2">
      <c r="A3950" s="205"/>
      <c r="B3950" s="211"/>
      <c r="C3950" s="212"/>
      <c r="D3950" s="212"/>
      <c r="E3950" s="212"/>
      <c r="F3950" s="213"/>
      <c r="G3950" s="218"/>
      <c r="H3950" s="218"/>
    </row>
    <row r="3951" spans="1:8" s="264" customFormat="1" x14ac:dyDescent="0.2">
      <c r="A3951" s="209" t="s">
        <v>697</v>
      </c>
      <c r="B3951" s="210"/>
      <c r="C3951" s="212"/>
      <c r="D3951" s="212"/>
      <c r="E3951" s="212"/>
      <c r="F3951" s="213"/>
      <c r="G3951" s="218"/>
      <c r="H3951" s="218"/>
    </row>
    <row r="3952" spans="1:8" s="264" customFormat="1" x14ac:dyDescent="0.2">
      <c r="A3952" s="209" t="s">
        <v>494</v>
      </c>
      <c r="B3952" s="210"/>
      <c r="C3952" s="212"/>
      <c r="D3952" s="212"/>
      <c r="E3952" s="212"/>
      <c r="F3952" s="213"/>
      <c r="G3952" s="218"/>
      <c r="H3952" s="218"/>
    </row>
    <row r="3953" spans="1:8" s="264" customFormat="1" x14ac:dyDescent="0.2">
      <c r="A3953" s="209" t="s">
        <v>443</v>
      </c>
      <c r="B3953" s="210"/>
      <c r="C3953" s="212"/>
      <c r="D3953" s="212"/>
      <c r="E3953" s="212"/>
      <c r="F3953" s="213"/>
      <c r="G3953" s="218"/>
      <c r="H3953" s="218"/>
    </row>
    <row r="3954" spans="1:8" s="264" customFormat="1" x14ac:dyDescent="0.2">
      <c r="A3954" s="209" t="s">
        <v>293</v>
      </c>
      <c r="B3954" s="210"/>
      <c r="C3954" s="212"/>
      <c r="D3954" s="212"/>
      <c r="E3954" s="212"/>
      <c r="F3954" s="213"/>
      <c r="G3954" s="218"/>
      <c r="H3954" s="218"/>
    </row>
    <row r="3955" spans="1:8" s="264" customFormat="1" x14ac:dyDescent="0.2">
      <c r="A3955" s="205"/>
      <c r="B3955" s="210"/>
      <c r="C3955" s="212"/>
      <c r="D3955" s="212"/>
      <c r="E3955" s="212"/>
      <c r="F3955" s="213"/>
      <c r="G3955" s="218"/>
      <c r="H3955" s="218"/>
    </row>
    <row r="3956" spans="1:8" s="265" customFormat="1" x14ac:dyDescent="0.2">
      <c r="A3956" s="224">
        <v>410000</v>
      </c>
      <c r="B3956" s="215" t="s">
        <v>44</v>
      </c>
      <c r="C3956" s="233">
        <f>C3957+C3962+C3977+C3975+0</f>
        <v>3523600</v>
      </c>
      <c r="D3956" s="233">
        <f>D3957+D3962+D3977+D3975+0</f>
        <v>3481299.9999999995</v>
      </c>
      <c r="E3956" s="233">
        <f>E3957+E3962+E3977+E3975+0</f>
        <v>0</v>
      </c>
      <c r="F3956" s="217">
        <f t="shared" ref="F3956:F3978" si="980">D3956/C3956*100</f>
        <v>98.799523214893853</v>
      </c>
      <c r="G3956" s="218"/>
      <c r="H3956" s="218"/>
    </row>
    <row r="3957" spans="1:8" s="265" customFormat="1" x14ac:dyDescent="0.2">
      <c r="A3957" s="224">
        <v>411000</v>
      </c>
      <c r="B3957" s="215" t="s">
        <v>45</v>
      </c>
      <c r="C3957" s="233">
        <f>SUM(C3958:C3961)</f>
        <v>2962600</v>
      </c>
      <c r="D3957" s="233">
        <f t="shared" ref="D3957" si="981">SUM(D3958:D3961)</f>
        <v>3100899.9999999995</v>
      </c>
      <c r="E3957" s="233">
        <f>SUM(E3958:E3961)</f>
        <v>0</v>
      </c>
      <c r="F3957" s="217">
        <f t="shared" si="980"/>
        <v>104.66819685411461</v>
      </c>
      <c r="G3957" s="218"/>
      <c r="H3957" s="218"/>
    </row>
    <row r="3958" spans="1:8" s="264" customFormat="1" x14ac:dyDescent="0.2">
      <c r="A3958" s="209">
        <v>411100</v>
      </c>
      <c r="B3958" s="210" t="s">
        <v>46</v>
      </c>
      <c r="C3958" s="231">
        <f>2615000+67100</f>
        <v>2682100</v>
      </c>
      <c r="D3958" s="220">
        <v>2771100</v>
      </c>
      <c r="E3958" s="220">
        <v>0</v>
      </c>
      <c r="F3958" s="221">
        <f t="shared" si="980"/>
        <v>103.31829536557176</v>
      </c>
      <c r="G3958" s="218"/>
      <c r="H3958" s="218"/>
    </row>
    <row r="3959" spans="1:8" s="264" customFormat="1" ht="46.5" x14ac:dyDescent="0.2">
      <c r="A3959" s="209">
        <v>411200</v>
      </c>
      <c r="B3959" s="210" t="s">
        <v>47</v>
      </c>
      <c r="C3959" s="231">
        <v>76000</v>
      </c>
      <c r="D3959" s="220">
        <v>146999.99999999965</v>
      </c>
      <c r="E3959" s="220">
        <v>0</v>
      </c>
      <c r="F3959" s="221">
        <f t="shared" si="980"/>
        <v>193.4210526315785</v>
      </c>
      <c r="G3959" s="218"/>
      <c r="H3959" s="218"/>
    </row>
    <row r="3960" spans="1:8" s="264" customFormat="1" ht="46.5" x14ac:dyDescent="0.2">
      <c r="A3960" s="209">
        <v>411300</v>
      </c>
      <c r="B3960" s="210" t="s">
        <v>48</v>
      </c>
      <c r="C3960" s="231">
        <v>185000</v>
      </c>
      <c r="D3960" s="220">
        <v>150800.00000000006</v>
      </c>
      <c r="E3960" s="220">
        <v>0</v>
      </c>
      <c r="F3960" s="221">
        <f t="shared" si="980"/>
        <v>81.513513513513544</v>
      </c>
      <c r="G3960" s="218"/>
      <c r="H3960" s="218"/>
    </row>
    <row r="3961" spans="1:8" s="264" customFormat="1" x14ac:dyDescent="0.2">
      <c r="A3961" s="209">
        <v>411400</v>
      </c>
      <c r="B3961" s="210" t="s">
        <v>49</v>
      </c>
      <c r="C3961" s="231">
        <v>19500</v>
      </c>
      <c r="D3961" s="220">
        <v>32000</v>
      </c>
      <c r="E3961" s="220">
        <v>0</v>
      </c>
      <c r="F3961" s="221">
        <f t="shared" si="980"/>
        <v>164.10256410256409</v>
      </c>
      <c r="G3961" s="218"/>
      <c r="H3961" s="218"/>
    </row>
    <row r="3962" spans="1:8" s="265" customFormat="1" x14ac:dyDescent="0.2">
      <c r="A3962" s="224">
        <v>412000</v>
      </c>
      <c r="B3962" s="222" t="s">
        <v>50</v>
      </c>
      <c r="C3962" s="233">
        <f>SUM(C3963:C3974)</f>
        <v>548000</v>
      </c>
      <c r="D3962" s="233">
        <f t="shared" ref="D3962" si="982">SUM(D3963:D3974)</f>
        <v>373400</v>
      </c>
      <c r="E3962" s="233">
        <f>SUM(E3963:E3974)</f>
        <v>0</v>
      </c>
      <c r="F3962" s="217">
        <f t="shared" si="980"/>
        <v>68.138686131386862</v>
      </c>
      <c r="G3962" s="218"/>
      <c r="H3962" s="218"/>
    </row>
    <row r="3963" spans="1:8" s="264" customFormat="1" x14ac:dyDescent="0.2">
      <c r="A3963" s="239">
        <v>412100</v>
      </c>
      <c r="B3963" s="210" t="s">
        <v>51</v>
      </c>
      <c r="C3963" s="231">
        <v>8000</v>
      </c>
      <c r="D3963" s="220">
        <v>7500</v>
      </c>
      <c r="E3963" s="220">
        <v>0</v>
      </c>
      <c r="F3963" s="221">
        <f t="shared" si="980"/>
        <v>93.75</v>
      </c>
      <c r="G3963" s="218"/>
      <c r="H3963" s="218"/>
    </row>
    <row r="3964" spans="1:8" s="264" customFormat="1" ht="46.5" x14ac:dyDescent="0.2">
      <c r="A3964" s="209">
        <v>412200</v>
      </c>
      <c r="B3964" s="210" t="s">
        <v>52</v>
      </c>
      <c r="C3964" s="231">
        <v>87500</v>
      </c>
      <c r="D3964" s="220">
        <v>70000</v>
      </c>
      <c r="E3964" s="220">
        <v>0</v>
      </c>
      <c r="F3964" s="221">
        <f t="shared" si="980"/>
        <v>80</v>
      </c>
      <c r="G3964" s="218"/>
      <c r="H3964" s="218"/>
    </row>
    <row r="3965" spans="1:8" s="264" customFormat="1" x14ac:dyDescent="0.2">
      <c r="A3965" s="209">
        <v>412300</v>
      </c>
      <c r="B3965" s="210" t="s">
        <v>53</v>
      </c>
      <c r="C3965" s="231">
        <v>73500</v>
      </c>
      <c r="D3965" s="220">
        <v>30500</v>
      </c>
      <c r="E3965" s="220">
        <v>0</v>
      </c>
      <c r="F3965" s="221">
        <f t="shared" si="980"/>
        <v>41.496598639455783</v>
      </c>
      <c r="G3965" s="218"/>
      <c r="H3965" s="218"/>
    </row>
    <row r="3966" spans="1:8" s="264" customFormat="1" x14ac:dyDescent="0.2">
      <c r="A3966" s="209">
        <v>412500</v>
      </c>
      <c r="B3966" s="210" t="s">
        <v>57</v>
      </c>
      <c r="C3966" s="231">
        <v>45000</v>
      </c>
      <c r="D3966" s="220">
        <v>27000</v>
      </c>
      <c r="E3966" s="220">
        <v>0</v>
      </c>
      <c r="F3966" s="221">
        <f t="shared" si="980"/>
        <v>60</v>
      </c>
      <c r="G3966" s="218"/>
      <c r="H3966" s="218"/>
    </row>
    <row r="3967" spans="1:8" s="264" customFormat="1" x14ac:dyDescent="0.2">
      <c r="A3967" s="209">
        <v>412600</v>
      </c>
      <c r="B3967" s="210" t="s">
        <v>58</v>
      </c>
      <c r="C3967" s="231">
        <v>21000</v>
      </c>
      <c r="D3967" s="220">
        <v>21000</v>
      </c>
      <c r="E3967" s="220">
        <v>0</v>
      </c>
      <c r="F3967" s="221">
        <f t="shared" si="980"/>
        <v>100</v>
      </c>
      <c r="G3967" s="218"/>
      <c r="H3967" s="218"/>
    </row>
    <row r="3968" spans="1:8" s="264" customFormat="1" x14ac:dyDescent="0.2">
      <c r="A3968" s="209">
        <v>412700</v>
      </c>
      <c r="B3968" s="210" t="s">
        <v>60</v>
      </c>
      <c r="C3968" s="231">
        <v>203000</v>
      </c>
      <c r="D3968" s="220">
        <v>110100</v>
      </c>
      <c r="E3968" s="220">
        <v>0</v>
      </c>
      <c r="F3968" s="221">
        <f t="shared" si="980"/>
        <v>54.236453201970448</v>
      </c>
      <c r="G3968" s="218"/>
      <c r="H3968" s="218"/>
    </row>
    <row r="3969" spans="1:8" s="264" customFormat="1" x14ac:dyDescent="0.2">
      <c r="A3969" s="209">
        <v>412900</v>
      </c>
      <c r="B3969" s="223" t="s">
        <v>74</v>
      </c>
      <c r="C3969" s="231">
        <v>25000</v>
      </c>
      <c r="D3969" s="220">
        <v>9300</v>
      </c>
      <c r="E3969" s="220">
        <v>0</v>
      </c>
      <c r="F3969" s="221">
        <f t="shared" si="980"/>
        <v>37.200000000000003</v>
      </c>
      <c r="G3969" s="218"/>
      <c r="H3969" s="218"/>
    </row>
    <row r="3970" spans="1:8" s="264" customFormat="1" x14ac:dyDescent="0.2">
      <c r="A3970" s="209">
        <v>412900</v>
      </c>
      <c r="B3970" s="223" t="s">
        <v>75</v>
      </c>
      <c r="C3970" s="231">
        <v>46000</v>
      </c>
      <c r="D3970" s="220">
        <v>41500</v>
      </c>
      <c r="E3970" s="220">
        <v>0</v>
      </c>
      <c r="F3970" s="221">
        <f t="shared" si="980"/>
        <v>90.217391304347828</v>
      </c>
      <c r="G3970" s="218"/>
      <c r="H3970" s="218"/>
    </row>
    <row r="3971" spans="1:8" s="264" customFormat="1" x14ac:dyDescent="0.2">
      <c r="A3971" s="209">
        <v>412900</v>
      </c>
      <c r="B3971" s="223" t="s">
        <v>76</v>
      </c>
      <c r="C3971" s="231">
        <v>21500</v>
      </c>
      <c r="D3971" s="220">
        <v>38500</v>
      </c>
      <c r="E3971" s="220">
        <v>0</v>
      </c>
      <c r="F3971" s="221">
        <f t="shared" si="980"/>
        <v>179.06976744186048</v>
      </c>
      <c r="G3971" s="218"/>
      <c r="H3971" s="218"/>
    </row>
    <row r="3972" spans="1:8" s="264" customFormat="1" ht="46.5" x14ac:dyDescent="0.2">
      <c r="A3972" s="209">
        <v>412900</v>
      </c>
      <c r="B3972" s="223" t="s">
        <v>77</v>
      </c>
      <c r="C3972" s="231">
        <v>4500</v>
      </c>
      <c r="D3972" s="220">
        <v>9000</v>
      </c>
      <c r="E3972" s="220">
        <v>0</v>
      </c>
      <c r="F3972" s="221">
        <f t="shared" si="980"/>
        <v>200</v>
      </c>
      <c r="G3972" s="218"/>
      <c r="H3972" s="218"/>
    </row>
    <row r="3973" spans="1:8" s="264" customFormat="1" x14ac:dyDescent="0.2">
      <c r="A3973" s="209">
        <v>412900</v>
      </c>
      <c r="B3973" s="223" t="s">
        <v>78</v>
      </c>
      <c r="C3973" s="231">
        <v>6000</v>
      </c>
      <c r="D3973" s="220">
        <v>6000</v>
      </c>
      <c r="E3973" s="220">
        <v>0</v>
      </c>
      <c r="F3973" s="221">
        <f t="shared" si="980"/>
        <v>100</v>
      </c>
      <c r="G3973" s="218"/>
      <c r="H3973" s="218"/>
    </row>
    <row r="3974" spans="1:8" s="264" customFormat="1" x14ac:dyDescent="0.2">
      <c r="A3974" s="209">
        <v>412900</v>
      </c>
      <c r="B3974" s="223" t="s">
        <v>80</v>
      </c>
      <c r="C3974" s="231">
        <v>7000</v>
      </c>
      <c r="D3974" s="220">
        <v>3000</v>
      </c>
      <c r="E3974" s="220">
        <v>0</v>
      </c>
      <c r="F3974" s="221">
        <f t="shared" si="980"/>
        <v>42.857142857142854</v>
      </c>
      <c r="G3974" s="218"/>
      <c r="H3974" s="218"/>
    </row>
    <row r="3975" spans="1:8" s="265" customFormat="1" x14ac:dyDescent="0.2">
      <c r="A3975" s="224">
        <v>415000</v>
      </c>
      <c r="B3975" s="214" t="s">
        <v>119</v>
      </c>
      <c r="C3975" s="233">
        <f>C3976</f>
        <v>2000</v>
      </c>
      <c r="D3975" s="233">
        <f t="shared" ref="D3975" si="983">D3976</f>
        <v>0</v>
      </c>
      <c r="E3975" s="233">
        <f>E3976</f>
        <v>0</v>
      </c>
      <c r="F3975" s="217">
        <f t="shared" si="980"/>
        <v>0</v>
      </c>
      <c r="G3975" s="218"/>
      <c r="H3975" s="218"/>
    </row>
    <row r="3976" spans="1:8" s="264" customFormat="1" x14ac:dyDescent="0.2">
      <c r="A3976" s="209">
        <v>415200</v>
      </c>
      <c r="B3976" s="210" t="s">
        <v>124</v>
      </c>
      <c r="C3976" s="231">
        <v>2000</v>
      </c>
      <c r="D3976" s="220">
        <v>0</v>
      </c>
      <c r="E3976" s="220">
        <v>0</v>
      </c>
      <c r="F3976" s="221">
        <f t="shared" si="980"/>
        <v>0</v>
      </c>
      <c r="G3976" s="218"/>
      <c r="H3976" s="218"/>
    </row>
    <row r="3977" spans="1:8" s="265" customFormat="1" ht="46.5" x14ac:dyDescent="0.2">
      <c r="A3977" s="224">
        <v>418000</v>
      </c>
      <c r="B3977" s="222" t="s">
        <v>198</v>
      </c>
      <c r="C3977" s="233">
        <f>C3978+0</f>
        <v>11000</v>
      </c>
      <c r="D3977" s="233">
        <f>D3978+0</f>
        <v>7000</v>
      </c>
      <c r="E3977" s="233">
        <f>E3978+0</f>
        <v>0</v>
      </c>
      <c r="F3977" s="217">
        <f t="shared" si="980"/>
        <v>63.636363636363633</v>
      </c>
      <c r="G3977" s="218"/>
      <c r="H3977" s="218"/>
    </row>
    <row r="3978" spans="1:8" s="264" customFormat="1" x14ac:dyDescent="0.2">
      <c r="A3978" s="209">
        <v>418400</v>
      </c>
      <c r="B3978" s="210" t="s">
        <v>200</v>
      </c>
      <c r="C3978" s="231">
        <v>11000</v>
      </c>
      <c r="D3978" s="220">
        <v>7000</v>
      </c>
      <c r="E3978" s="220">
        <v>0</v>
      </c>
      <c r="F3978" s="221">
        <f t="shared" si="980"/>
        <v>63.636363636363633</v>
      </c>
      <c r="G3978" s="218"/>
      <c r="H3978" s="218"/>
    </row>
    <row r="3979" spans="1:8" s="265" customFormat="1" x14ac:dyDescent="0.2">
      <c r="A3979" s="224">
        <v>480000</v>
      </c>
      <c r="B3979" s="222" t="s">
        <v>202</v>
      </c>
      <c r="C3979" s="233">
        <f>C3980</f>
        <v>0</v>
      </c>
      <c r="D3979" s="233">
        <f t="shared" ref="D3979:D3980" si="984">D3980</f>
        <v>1000</v>
      </c>
      <c r="E3979" s="233">
        <f t="shared" ref="E3979:E3980" si="985">E3980</f>
        <v>0</v>
      </c>
      <c r="F3979" s="217">
        <v>0</v>
      </c>
      <c r="G3979" s="218"/>
      <c r="H3979" s="218"/>
    </row>
    <row r="3980" spans="1:8" s="265" customFormat="1" x14ac:dyDescent="0.2">
      <c r="A3980" s="224">
        <v>488000</v>
      </c>
      <c r="B3980" s="222" t="s">
        <v>31</v>
      </c>
      <c r="C3980" s="233">
        <f>C3981</f>
        <v>0</v>
      </c>
      <c r="D3980" s="233">
        <f t="shared" si="984"/>
        <v>1000</v>
      </c>
      <c r="E3980" s="233">
        <f t="shared" si="985"/>
        <v>0</v>
      </c>
      <c r="F3980" s="217">
        <v>0</v>
      </c>
      <c r="G3980" s="218"/>
      <c r="H3980" s="218"/>
    </row>
    <row r="3981" spans="1:8" s="264" customFormat="1" x14ac:dyDescent="0.2">
      <c r="A3981" s="209">
        <v>488100</v>
      </c>
      <c r="B3981" s="210" t="s">
        <v>31</v>
      </c>
      <c r="C3981" s="231">
        <v>0</v>
      </c>
      <c r="D3981" s="220">
        <v>1000</v>
      </c>
      <c r="E3981" s="220">
        <v>0</v>
      </c>
      <c r="F3981" s="217">
        <v>0</v>
      </c>
      <c r="G3981" s="218"/>
      <c r="H3981" s="218"/>
    </row>
    <row r="3982" spans="1:8" s="265" customFormat="1" x14ac:dyDescent="0.2">
      <c r="A3982" s="224">
        <v>510000</v>
      </c>
      <c r="B3982" s="222" t="s">
        <v>245</v>
      </c>
      <c r="C3982" s="233">
        <f>C3983+C3986+C3988</f>
        <v>493000</v>
      </c>
      <c r="D3982" s="233">
        <f t="shared" ref="D3982" si="986">D3983+D3986+D3988</f>
        <v>675500</v>
      </c>
      <c r="E3982" s="233">
        <f>E3983+E3986+E3988</f>
        <v>0</v>
      </c>
      <c r="F3982" s="217">
        <f>D3982/C3982*100</f>
        <v>137.01825557809332</v>
      </c>
      <c r="G3982" s="218"/>
      <c r="H3982" s="218"/>
    </row>
    <row r="3983" spans="1:8" s="265" customFormat="1" x14ac:dyDescent="0.2">
      <c r="A3983" s="224">
        <v>511000</v>
      </c>
      <c r="B3983" s="222" t="s">
        <v>246</v>
      </c>
      <c r="C3983" s="233">
        <f>C3984+C3985</f>
        <v>166000</v>
      </c>
      <c r="D3983" s="233">
        <f t="shared" ref="D3983" si="987">D3984+D3985</f>
        <v>403500</v>
      </c>
      <c r="E3983" s="233">
        <f t="shared" ref="E3983" si="988">E3984+E3985</f>
        <v>0</v>
      </c>
      <c r="F3983" s="217">
        <f>D3983/C3983*100</f>
        <v>243.07228915662651</v>
      </c>
      <c r="G3983" s="218"/>
      <c r="H3983" s="218"/>
    </row>
    <row r="3984" spans="1:8" s="264" customFormat="1" x14ac:dyDescent="0.2">
      <c r="A3984" s="209">
        <v>511300</v>
      </c>
      <c r="B3984" s="210" t="s">
        <v>249</v>
      </c>
      <c r="C3984" s="231">
        <v>166000</v>
      </c>
      <c r="D3984" s="220">
        <v>399000</v>
      </c>
      <c r="E3984" s="220">
        <v>0</v>
      </c>
      <c r="F3984" s="221">
        <f>D3984/C3984*100</f>
        <v>240.36144578313255</v>
      </c>
      <c r="G3984" s="218"/>
      <c r="H3984" s="218"/>
    </row>
    <row r="3985" spans="1:8" s="264" customFormat="1" x14ac:dyDescent="0.2">
      <c r="A3985" s="209">
        <v>511700</v>
      </c>
      <c r="B3985" s="210" t="s">
        <v>729</v>
      </c>
      <c r="C3985" s="231">
        <v>0</v>
      </c>
      <c r="D3985" s="220">
        <v>4500</v>
      </c>
      <c r="E3985" s="220">
        <v>0</v>
      </c>
      <c r="F3985" s="217">
        <v>0</v>
      </c>
      <c r="G3985" s="218"/>
      <c r="H3985" s="218"/>
    </row>
    <row r="3986" spans="1:8" s="265" customFormat="1" x14ac:dyDescent="0.2">
      <c r="A3986" s="224">
        <v>516000</v>
      </c>
      <c r="B3986" s="222" t="s">
        <v>257</v>
      </c>
      <c r="C3986" s="233">
        <f>C3987</f>
        <v>222000</v>
      </c>
      <c r="D3986" s="233">
        <f t="shared" ref="D3986" si="989">D3987</f>
        <v>142000</v>
      </c>
      <c r="E3986" s="233">
        <f>E3987</f>
        <v>0</v>
      </c>
      <c r="F3986" s="217">
        <f t="shared" ref="F3986:F3995" si="990">D3986/C3986*100</f>
        <v>63.963963963963963</v>
      </c>
      <c r="G3986" s="218"/>
      <c r="H3986" s="218"/>
    </row>
    <row r="3987" spans="1:8" s="264" customFormat="1" x14ac:dyDescent="0.2">
      <c r="A3987" s="209">
        <v>516100</v>
      </c>
      <c r="B3987" s="210" t="s">
        <v>257</v>
      </c>
      <c r="C3987" s="231">
        <v>222000</v>
      </c>
      <c r="D3987" s="220">
        <v>142000</v>
      </c>
      <c r="E3987" s="220">
        <v>0</v>
      </c>
      <c r="F3987" s="221">
        <f t="shared" si="990"/>
        <v>63.963963963963963</v>
      </c>
      <c r="G3987" s="218"/>
      <c r="H3987" s="218"/>
    </row>
    <row r="3988" spans="1:8" s="265" customFormat="1" x14ac:dyDescent="0.2">
      <c r="A3988" s="267">
        <v>518000</v>
      </c>
      <c r="B3988" s="222" t="s">
        <v>258</v>
      </c>
      <c r="C3988" s="233">
        <f>C3989</f>
        <v>105000</v>
      </c>
      <c r="D3988" s="233">
        <f t="shared" ref="D3988" si="991">D3989</f>
        <v>130000</v>
      </c>
      <c r="E3988" s="233">
        <f>E3989</f>
        <v>0</v>
      </c>
      <c r="F3988" s="217">
        <f t="shared" si="990"/>
        <v>123.80952380952381</v>
      </c>
      <c r="G3988" s="218"/>
      <c r="H3988" s="218"/>
    </row>
    <row r="3989" spans="1:8" s="264" customFormat="1" x14ac:dyDescent="0.2">
      <c r="A3989" s="250">
        <v>518100</v>
      </c>
      <c r="B3989" s="210" t="s">
        <v>258</v>
      </c>
      <c r="C3989" s="231">
        <v>105000</v>
      </c>
      <c r="D3989" s="220">
        <v>130000</v>
      </c>
      <c r="E3989" s="220">
        <v>0</v>
      </c>
      <c r="F3989" s="221">
        <f t="shared" si="990"/>
        <v>123.80952380952381</v>
      </c>
      <c r="G3989" s="218"/>
      <c r="H3989" s="218"/>
    </row>
    <row r="3990" spans="1:8" s="265" customFormat="1" x14ac:dyDescent="0.2">
      <c r="A3990" s="224">
        <v>630000</v>
      </c>
      <c r="B3990" s="222" t="s">
        <v>277</v>
      </c>
      <c r="C3990" s="233">
        <f>C3993+C3991</f>
        <v>168000</v>
      </c>
      <c r="D3990" s="233">
        <f t="shared" ref="D3990" si="992">D3993+D3991</f>
        <v>76000</v>
      </c>
      <c r="E3990" s="233">
        <f>E3993+E3991</f>
        <v>0</v>
      </c>
      <c r="F3990" s="217">
        <f t="shared" si="990"/>
        <v>45.238095238095241</v>
      </c>
      <c r="G3990" s="218"/>
      <c r="H3990" s="218"/>
    </row>
    <row r="3991" spans="1:8" s="265" customFormat="1" x14ac:dyDescent="0.2">
      <c r="A3991" s="224">
        <v>631000</v>
      </c>
      <c r="B3991" s="222" t="s">
        <v>278</v>
      </c>
      <c r="C3991" s="233">
        <f>C3992</f>
        <v>3000</v>
      </c>
      <c r="D3991" s="233">
        <f t="shared" ref="D3991" si="993">D3992</f>
        <v>1000</v>
      </c>
      <c r="E3991" s="233">
        <f>E3992</f>
        <v>0</v>
      </c>
      <c r="F3991" s="217">
        <f t="shared" si="990"/>
        <v>33.333333333333329</v>
      </c>
      <c r="G3991" s="218"/>
      <c r="H3991" s="218"/>
    </row>
    <row r="3992" spans="1:8" s="264" customFormat="1" x14ac:dyDescent="0.2">
      <c r="A3992" s="209">
        <v>631900</v>
      </c>
      <c r="B3992" s="210" t="s">
        <v>281</v>
      </c>
      <c r="C3992" s="231">
        <v>3000</v>
      </c>
      <c r="D3992" s="220">
        <v>1000</v>
      </c>
      <c r="E3992" s="220">
        <v>0</v>
      </c>
      <c r="F3992" s="221">
        <f t="shared" si="990"/>
        <v>33.333333333333329</v>
      </c>
      <c r="G3992" s="218"/>
      <c r="H3992" s="218"/>
    </row>
    <row r="3993" spans="1:8" s="265" customFormat="1" x14ac:dyDescent="0.2">
      <c r="A3993" s="224">
        <v>638000</v>
      </c>
      <c r="B3993" s="222" t="s">
        <v>284</v>
      </c>
      <c r="C3993" s="233">
        <f>C3994</f>
        <v>165000</v>
      </c>
      <c r="D3993" s="233">
        <f t="shared" ref="D3993" si="994">D3994</f>
        <v>75000</v>
      </c>
      <c r="E3993" s="233">
        <f>E3994</f>
        <v>0</v>
      </c>
      <c r="F3993" s="217">
        <f t="shared" si="990"/>
        <v>45.454545454545453</v>
      </c>
      <c r="G3993" s="218"/>
      <c r="H3993" s="218"/>
    </row>
    <row r="3994" spans="1:8" s="264" customFormat="1" x14ac:dyDescent="0.2">
      <c r="A3994" s="209">
        <v>638100</v>
      </c>
      <c r="B3994" s="210" t="s">
        <v>285</v>
      </c>
      <c r="C3994" s="231">
        <v>165000</v>
      </c>
      <c r="D3994" s="220">
        <v>75000</v>
      </c>
      <c r="E3994" s="220">
        <v>0</v>
      </c>
      <c r="F3994" s="221">
        <f t="shared" si="990"/>
        <v>45.454545454545453</v>
      </c>
      <c r="G3994" s="218"/>
      <c r="H3994" s="218"/>
    </row>
    <row r="3995" spans="1:8" s="264" customFormat="1" x14ac:dyDescent="0.2">
      <c r="A3995" s="241"/>
      <c r="B3995" s="227" t="s">
        <v>294</v>
      </c>
      <c r="C3995" s="238">
        <f>C3956+C3982+C3990+C3979</f>
        <v>4184600</v>
      </c>
      <c r="D3995" s="238">
        <f>D3956+D3982+D3990+D3979</f>
        <v>4233800</v>
      </c>
      <c r="E3995" s="238">
        <f>E3956+E3982+E3990+E3979</f>
        <v>0</v>
      </c>
      <c r="F3995" s="229">
        <f t="shared" si="990"/>
        <v>101.17573961668978</v>
      </c>
      <c r="G3995" s="218"/>
      <c r="H3995" s="218"/>
    </row>
    <row r="3996" spans="1:8" s="264" customFormat="1" x14ac:dyDescent="0.2">
      <c r="A3996" s="205"/>
      <c r="B3996" s="211"/>
      <c r="C3996" s="212"/>
      <c r="D3996" s="212"/>
      <c r="E3996" s="212"/>
      <c r="F3996" s="213"/>
      <c r="G3996" s="218"/>
      <c r="H3996" s="218"/>
    </row>
    <row r="3997" spans="1:8" s="264" customFormat="1" x14ac:dyDescent="0.2">
      <c r="A3997" s="205"/>
      <c r="B3997" s="211"/>
      <c r="C3997" s="212"/>
      <c r="D3997" s="212"/>
      <c r="E3997" s="212"/>
      <c r="F3997" s="213"/>
      <c r="G3997" s="218"/>
      <c r="H3997" s="218"/>
    </row>
    <row r="3998" spans="1:8" s="264" customFormat="1" x14ac:dyDescent="0.2">
      <c r="A3998" s="209" t="s">
        <v>706</v>
      </c>
      <c r="B3998" s="210"/>
      <c r="C3998" s="212"/>
      <c r="D3998" s="212"/>
      <c r="E3998" s="212"/>
      <c r="F3998" s="213"/>
      <c r="G3998" s="218"/>
      <c r="H3998" s="218"/>
    </row>
    <row r="3999" spans="1:8" s="264" customFormat="1" x14ac:dyDescent="0.2">
      <c r="A3999" s="209" t="s">
        <v>494</v>
      </c>
      <c r="B3999" s="210"/>
      <c r="C3999" s="212"/>
      <c r="D3999" s="212"/>
      <c r="E3999" s="212"/>
      <c r="F3999" s="213"/>
      <c r="G3999" s="218"/>
      <c r="H3999" s="218"/>
    </row>
    <row r="4000" spans="1:8" s="264" customFormat="1" x14ac:dyDescent="0.2">
      <c r="A4000" s="209" t="s">
        <v>445</v>
      </c>
      <c r="B4000" s="210"/>
      <c r="C4000" s="212"/>
      <c r="D4000" s="212"/>
      <c r="E4000" s="212"/>
      <c r="F4000" s="213"/>
      <c r="G4000" s="218"/>
      <c r="H4000" s="218"/>
    </row>
    <row r="4001" spans="1:8" s="264" customFormat="1" x14ac:dyDescent="0.2">
      <c r="A4001" s="209" t="s">
        <v>293</v>
      </c>
      <c r="B4001" s="210"/>
      <c r="C4001" s="212"/>
      <c r="D4001" s="212"/>
      <c r="E4001" s="212"/>
      <c r="F4001" s="213"/>
      <c r="G4001" s="218"/>
      <c r="H4001" s="218"/>
    </row>
    <row r="4002" spans="1:8" s="264" customFormat="1" x14ac:dyDescent="0.2">
      <c r="A4002" s="205"/>
      <c r="B4002" s="210"/>
      <c r="C4002" s="212"/>
      <c r="D4002" s="212"/>
      <c r="E4002" s="212"/>
      <c r="F4002" s="213"/>
      <c r="G4002" s="218"/>
      <c r="H4002" s="218"/>
    </row>
    <row r="4003" spans="1:8" s="265" customFormat="1" x14ac:dyDescent="0.2">
      <c r="A4003" s="224">
        <v>410000</v>
      </c>
      <c r="B4003" s="215" t="s">
        <v>44</v>
      </c>
      <c r="C4003" s="233">
        <f>C4004+C4009+C4022</f>
        <v>7196500</v>
      </c>
      <c r="D4003" s="233">
        <f t="shared" ref="D4003" si="995">D4004+D4009+D4022</f>
        <v>7196500</v>
      </c>
      <c r="E4003" s="233">
        <f>E4004+E4009+E4022</f>
        <v>0</v>
      </c>
      <c r="F4003" s="217">
        <f t="shared" ref="F4003:F4033" si="996">D4003/C4003*100</f>
        <v>100</v>
      </c>
      <c r="G4003" s="218"/>
      <c r="H4003" s="218"/>
    </row>
    <row r="4004" spans="1:8" s="265" customFormat="1" x14ac:dyDescent="0.2">
      <c r="A4004" s="224">
        <v>411000</v>
      </c>
      <c r="B4004" s="215" t="s">
        <v>45</v>
      </c>
      <c r="C4004" s="233">
        <f>SUM(C4005:C4008)</f>
        <v>6275400</v>
      </c>
      <c r="D4004" s="233">
        <f t="shared" ref="D4004" si="997">SUM(D4005:D4008)</f>
        <v>6275400</v>
      </c>
      <c r="E4004" s="233">
        <f>SUM(E4005:E4008)</f>
        <v>0</v>
      </c>
      <c r="F4004" s="217">
        <f t="shared" si="996"/>
        <v>100</v>
      </c>
      <c r="G4004" s="218"/>
      <c r="H4004" s="218"/>
    </row>
    <row r="4005" spans="1:8" s="264" customFormat="1" x14ac:dyDescent="0.2">
      <c r="A4005" s="209">
        <v>411100</v>
      </c>
      <c r="B4005" s="210" t="s">
        <v>46</v>
      </c>
      <c r="C4005" s="231">
        <v>6003000</v>
      </c>
      <c r="D4005" s="220">
        <v>5933000</v>
      </c>
      <c r="E4005" s="220">
        <v>0</v>
      </c>
      <c r="F4005" s="221">
        <f t="shared" si="996"/>
        <v>98.833916375145762</v>
      </c>
      <c r="G4005" s="218"/>
      <c r="H4005" s="218"/>
    </row>
    <row r="4006" spans="1:8" s="264" customFormat="1" ht="46.5" x14ac:dyDescent="0.2">
      <c r="A4006" s="209">
        <v>411200</v>
      </c>
      <c r="B4006" s="210" t="s">
        <v>47</v>
      </c>
      <c r="C4006" s="231">
        <v>92400</v>
      </c>
      <c r="D4006" s="220">
        <v>92400</v>
      </c>
      <c r="E4006" s="220">
        <v>0</v>
      </c>
      <c r="F4006" s="221">
        <f t="shared" si="996"/>
        <v>100</v>
      </c>
      <c r="G4006" s="218"/>
      <c r="H4006" s="218"/>
    </row>
    <row r="4007" spans="1:8" s="264" customFormat="1" ht="46.5" x14ac:dyDescent="0.2">
      <c r="A4007" s="239">
        <v>411300</v>
      </c>
      <c r="B4007" s="210" t="s">
        <v>48</v>
      </c>
      <c r="C4007" s="231">
        <v>120000</v>
      </c>
      <c r="D4007" s="220">
        <v>190000</v>
      </c>
      <c r="E4007" s="220">
        <v>0</v>
      </c>
      <c r="F4007" s="221">
        <f t="shared" si="996"/>
        <v>158.33333333333331</v>
      </c>
      <c r="G4007" s="218"/>
      <c r="H4007" s="218"/>
    </row>
    <row r="4008" spans="1:8" s="264" customFormat="1" x14ac:dyDescent="0.2">
      <c r="A4008" s="209">
        <v>411400</v>
      </c>
      <c r="B4008" s="210" t="s">
        <v>49</v>
      </c>
      <c r="C4008" s="231">
        <v>60000</v>
      </c>
      <c r="D4008" s="220">
        <v>60000</v>
      </c>
      <c r="E4008" s="220">
        <v>0</v>
      </c>
      <c r="F4008" s="221">
        <f t="shared" si="996"/>
        <v>100</v>
      </c>
      <c r="G4008" s="218"/>
      <c r="H4008" s="218"/>
    </row>
    <row r="4009" spans="1:8" s="265" customFormat="1" x14ac:dyDescent="0.2">
      <c r="A4009" s="224">
        <v>412000</v>
      </c>
      <c r="B4009" s="222" t="s">
        <v>50</v>
      </c>
      <c r="C4009" s="233">
        <f>SUM(C4010:C4021)</f>
        <v>919100</v>
      </c>
      <c r="D4009" s="233">
        <f t="shared" ref="D4009" si="998">SUM(D4010:D4021)</f>
        <v>919100</v>
      </c>
      <c r="E4009" s="233">
        <f>SUM(E4010:E4021)</f>
        <v>0</v>
      </c>
      <c r="F4009" s="217">
        <f t="shared" si="996"/>
        <v>100</v>
      </c>
      <c r="G4009" s="218"/>
      <c r="H4009" s="218"/>
    </row>
    <row r="4010" spans="1:8" s="264" customFormat="1" ht="46.5" x14ac:dyDescent="0.2">
      <c r="A4010" s="209">
        <v>412200</v>
      </c>
      <c r="B4010" s="210" t="s">
        <v>52</v>
      </c>
      <c r="C4010" s="231">
        <v>400000</v>
      </c>
      <c r="D4010" s="220">
        <v>400000</v>
      </c>
      <c r="E4010" s="220">
        <v>0</v>
      </c>
      <c r="F4010" s="221">
        <f t="shared" si="996"/>
        <v>100</v>
      </c>
      <c r="G4010" s="218"/>
      <c r="H4010" s="218"/>
    </row>
    <row r="4011" spans="1:8" s="264" customFormat="1" x14ac:dyDescent="0.2">
      <c r="A4011" s="209">
        <v>412300</v>
      </c>
      <c r="B4011" s="210" t="s">
        <v>53</v>
      </c>
      <c r="C4011" s="231">
        <v>55000</v>
      </c>
      <c r="D4011" s="220">
        <v>45000</v>
      </c>
      <c r="E4011" s="220">
        <v>0</v>
      </c>
      <c r="F4011" s="221">
        <f t="shared" si="996"/>
        <v>81.818181818181827</v>
      </c>
      <c r="G4011" s="218"/>
      <c r="H4011" s="218"/>
    </row>
    <row r="4012" spans="1:8" s="264" customFormat="1" x14ac:dyDescent="0.2">
      <c r="A4012" s="209">
        <v>412400</v>
      </c>
      <c r="B4012" s="210" t="s">
        <v>55</v>
      </c>
      <c r="C4012" s="231">
        <v>150500</v>
      </c>
      <c r="D4012" s="220">
        <v>130500</v>
      </c>
      <c r="E4012" s="220">
        <v>0</v>
      </c>
      <c r="F4012" s="221">
        <f t="shared" si="996"/>
        <v>86.710963455149511</v>
      </c>
      <c r="G4012" s="218"/>
      <c r="H4012" s="218"/>
    </row>
    <row r="4013" spans="1:8" s="264" customFormat="1" x14ac:dyDescent="0.2">
      <c r="A4013" s="209">
        <v>412500</v>
      </c>
      <c r="B4013" s="210" t="s">
        <v>57</v>
      </c>
      <c r="C4013" s="231">
        <v>34500</v>
      </c>
      <c r="D4013" s="220">
        <v>34500</v>
      </c>
      <c r="E4013" s="220">
        <v>0</v>
      </c>
      <c r="F4013" s="221">
        <f t="shared" si="996"/>
        <v>100</v>
      </c>
      <c r="G4013" s="218"/>
      <c r="H4013" s="218"/>
    </row>
    <row r="4014" spans="1:8" s="264" customFormat="1" x14ac:dyDescent="0.2">
      <c r="A4014" s="209">
        <v>412600</v>
      </c>
      <c r="B4014" s="210" t="s">
        <v>58</v>
      </c>
      <c r="C4014" s="231">
        <v>44700</v>
      </c>
      <c r="D4014" s="220">
        <v>44700</v>
      </c>
      <c r="E4014" s="220">
        <v>0</v>
      </c>
      <c r="F4014" s="221">
        <f t="shared" si="996"/>
        <v>100</v>
      </c>
      <c r="G4014" s="218"/>
      <c r="H4014" s="218"/>
    </row>
    <row r="4015" spans="1:8" s="264" customFormat="1" x14ac:dyDescent="0.2">
      <c r="A4015" s="209">
        <v>412700</v>
      </c>
      <c r="B4015" s="210" t="s">
        <v>60</v>
      </c>
      <c r="C4015" s="231">
        <v>30000</v>
      </c>
      <c r="D4015" s="220">
        <v>30000</v>
      </c>
      <c r="E4015" s="220">
        <v>0</v>
      </c>
      <c r="F4015" s="221">
        <f t="shared" si="996"/>
        <v>100</v>
      </c>
      <c r="G4015" s="218"/>
      <c r="H4015" s="218"/>
    </row>
    <row r="4016" spans="1:8" s="264" customFormat="1" x14ac:dyDescent="0.2">
      <c r="A4016" s="209">
        <v>412800</v>
      </c>
      <c r="B4016" s="210" t="s">
        <v>73</v>
      </c>
      <c r="C4016" s="231">
        <v>9800</v>
      </c>
      <c r="D4016" s="220">
        <v>9800</v>
      </c>
      <c r="E4016" s="220">
        <v>0</v>
      </c>
      <c r="F4016" s="221">
        <f t="shared" si="996"/>
        <v>100</v>
      </c>
      <c r="G4016" s="218"/>
      <c r="H4016" s="218"/>
    </row>
    <row r="4017" spans="1:8" s="264" customFormat="1" x14ac:dyDescent="0.2">
      <c r="A4017" s="209">
        <v>412900</v>
      </c>
      <c r="B4017" s="223" t="s">
        <v>74</v>
      </c>
      <c r="C4017" s="231">
        <v>16000</v>
      </c>
      <c r="D4017" s="220">
        <v>16000</v>
      </c>
      <c r="E4017" s="220">
        <v>0</v>
      </c>
      <c r="F4017" s="221">
        <f t="shared" si="996"/>
        <v>100</v>
      </c>
      <c r="G4017" s="218"/>
      <c r="H4017" s="218"/>
    </row>
    <row r="4018" spans="1:8" s="264" customFormat="1" x14ac:dyDescent="0.2">
      <c r="A4018" s="209">
        <v>412900</v>
      </c>
      <c r="B4018" s="223" t="s">
        <v>75</v>
      </c>
      <c r="C4018" s="231">
        <v>90000</v>
      </c>
      <c r="D4018" s="220">
        <v>90000</v>
      </c>
      <c r="E4018" s="220">
        <v>0</v>
      </c>
      <c r="F4018" s="221">
        <f t="shared" si="996"/>
        <v>100</v>
      </c>
      <c r="G4018" s="218"/>
      <c r="H4018" s="218"/>
    </row>
    <row r="4019" spans="1:8" s="264" customFormat="1" x14ac:dyDescent="0.2">
      <c r="A4019" s="209">
        <v>412900</v>
      </c>
      <c r="B4019" s="223" t="s">
        <v>76</v>
      </c>
      <c r="C4019" s="231">
        <v>2000</v>
      </c>
      <c r="D4019" s="220">
        <v>2000</v>
      </c>
      <c r="E4019" s="220">
        <v>0</v>
      </c>
      <c r="F4019" s="221">
        <f t="shared" si="996"/>
        <v>100</v>
      </c>
      <c r="G4019" s="218"/>
      <c r="H4019" s="218"/>
    </row>
    <row r="4020" spans="1:8" s="264" customFormat="1" ht="46.5" x14ac:dyDescent="0.2">
      <c r="A4020" s="209">
        <v>412900</v>
      </c>
      <c r="B4020" s="223" t="s">
        <v>77</v>
      </c>
      <c r="C4020" s="231">
        <v>4800</v>
      </c>
      <c r="D4020" s="220">
        <v>4800</v>
      </c>
      <c r="E4020" s="220">
        <v>0</v>
      </c>
      <c r="F4020" s="221">
        <f t="shared" si="996"/>
        <v>100</v>
      </c>
      <c r="G4020" s="218"/>
      <c r="H4020" s="218"/>
    </row>
    <row r="4021" spans="1:8" s="264" customFormat="1" x14ac:dyDescent="0.2">
      <c r="A4021" s="209">
        <v>412900</v>
      </c>
      <c r="B4021" s="223" t="s">
        <v>80</v>
      </c>
      <c r="C4021" s="231">
        <v>81800</v>
      </c>
      <c r="D4021" s="220">
        <v>111800</v>
      </c>
      <c r="E4021" s="220">
        <v>0</v>
      </c>
      <c r="F4021" s="221">
        <f t="shared" si="996"/>
        <v>136.67481662591686</v>
      </c>
      <c r="G4021" s="218"/>
      <c r="H4021" s="218"/>
    </row>
    <row r="4022" spans="1:8" s="265" customFormat="1" x14ac:dyDescent="0.2">
      <c r="A4022" s="224">
        <v>419000</v>
      </c>
      <c r="B4022" s="222" t="s">
        <v>201</v>
      </c>
      <c r="C4022" s="233">
        <f>C4023</f>
        <v>2000</v>
      </c>
      <c r="D4022" s="233">
        <f t="shared" ref="D4022" si="999">D4023</f>
        <v>2000</v>
      </c>
      <c r="E4022" s="233">
        <f>E4023</f>
        <v>0</v>
      </c>
      <c r="F4022" s="217">
        <f t="shared" si="996"/>
        <v>100</v>
      </c>
      <c r="G4022" s="218"/>
      <c r="H4022" s="218"/>
    </row>
    <row r="4023" spans="1:8" s="264" customFormat="1" x14ac:dyDescent="0.2">
      <c r="A4023" s="239">
        <v>419100</v>
      </c>
      <c r="B4023" s="210" t="s">
        <v>201</v>
      </c>
      <c r="C4023" s="231">
        <v>2000</v>
      </c>
      <c r="D4023" s="220">
        <v>2000</v>
      </c>
      <c r="E4023" s="220">
        <v>0</v>
      </c>
      <c r="F4023" s="221">
        <f t="shared" si="996"/>
        <v>100</v>
      </c>
      <c r="G4023" s="218"/>
      <c r="H4023" s="218"/>
    </row>
    <row r="4024" spans="1:8" s="265" customFormat="1" x14ac:dyDescent="0.2">
      <c r="A4024" s="224">
        <v>510000</v>
      </c>
      <c r="B4024" s="222" t="s">
        <v>245</v>
      </c>
      <c r="C4024" s="233">
        <f>C4025+C4028</f>
        <v>375800</v>
      </c>
      <c r="D4024" s="233">
        <f>D4025+D4028</f>
        <v>375800</v>
      </c>
      <c r="E4024" s="233">
        <f>E4025+E4028</f>
        <v>0</v>
      </c>
      <c r="F4024" s="217">
        <f t="shared" si="996"/>
        <v>100</v>
      </c>
      <c r="G4024" s="218"/>
      <c r="H4024" s="218"/>
    </row>
    <row r="4025" spans="1:8" s="265" customFormat="1" x14ac:dyDescent="0.2">
      <c r="A4025" s="224">
        <v>511000</v>
      </c>
      <c r="B4025" s="222" t="s">
        <v>246</v>
      </c>
      <c r="C4025" s="233">
        <f>C4026+C4027+0</f>
        <v>15800</v>
      </c>
      <c r="D4025" s="233">
        <f>D4026+D4027+0</f>
        <v>15800</v>
      </c>
      <c r="E4025" s="233">
        <f>E4026+E4027+0</f>
        <v>0</v>
      </c>
      <c r="F4025" s="217">
        <f t="shared" si="996"/>
        <v>100</v>
      </c>
      <c r="G4025" s="218"/>
      <c r="H4025" s="218"/>
    </row>
    <row r="4026" spans="1:8" s="264" customFormat="1" x14ac:dyDescent="0.2">
      <c r="A4026" s="209">
        <v>511300</v>
      </c>
      <c r="B4026" s="210" t="s">
        <v>249</v>
      </c>
      <c r="C4026" s="231">
        <v>12300</v>
      </c>
      <c r="D4026" s="220">
        <v>12300</v>
      </c>
      <c r="E4026" s="220">
        <v>0</v>
      </c>
      <c r="F4026" s="221">
        <f t="shared" si="996"/>
        <v>100</v>
      </c>
      <c r="G4026" s="218"/>
      <c r="H4026" s="218"/>
    </row>
    <row r="4027" spans="1:8" s="264" customFormat="1" x14ac:dyDescent="0.2">
      <c r="A4027" s="209">
        <v>511400</v>
      </c>
      <c r="B4027" s="210" t="s">
        <v>250</v>
      </c>
      <c r="C4027" s="231">
        <v>3500</v>
      </c>
      <c r="D4027" s="220">
        <v>3500</v>
      </c>
      <c r="E4027" s="220">
        <v>0</v>
      </c>
      <c r="F4027" s="221">
        <f t="shared" si="996"/>
        <v>100</v>
      </c>
      <c r="G4027" s="218"/>
      <c r="H4027" s="218"/>
    </row>
    <row r="4028" spans="1:8" s="265" customFormat="1" x14ac:dyDescent="0.2">
      <c r="A4028" s="224">
        <v>516000</v>
      </c>
      <c r="B4028" s="222" t="s">
        <v>257</v>
      </c>
      <c r="C4028" s="233">
        <f>C4029</f>
        <v>360000</v>
      </c>
      <c r="D4028" s="233">
        <f t="shared" ref="D4028" si="1000">D4029</f>
        <v>360000</v>
      </c>
      <c r="E4028" s="233">
        <f>E4029</f>
        <v>0</v>
      </c>
      <c r="F4028" s="217">
        <f t="shared" si="996"/>
        <v>100</v>
      </c>
      <c r="G4028" s="218"/>
      <c r="H4028" s="218"/>
    </row>
    <row r="4029" spans="1:8" s="264" customFormat="1" x14ac:dyDescent="0.2">
      <c r="A4029" s="209">
        <v>516100</v>
      </c>
      <c r="B4029" s="210" t="s">
        <v>257</v>
      </c>
      <c r="C4029" s="231">
        <v>360000</v>
      </c>
      <c r="D4029" s="220">
        <v>360000</v>
      </c>
      <c r="E4029" s="220">
        <v>0</v>
      </c>
      <c r="F4029" s="221">
        <f t="shared" si="996"/>
        <v>100</v>
      </c>
      <c r="G4029" s="218"/>
      <c r="H4029" s="218"/>
    </row>
    <row r="4030" spans="1:8" s="264" customFormat="1" x14ac:dyDescent="0.2">
      <c r="A4030" s="224">
        <v>630000</v>
      </c>
      <c r="B4030" s="222" t="s">
        <v>277</v>
      </c>
      <c r="C4030" s="233">
        <f>0+C4031</f>
        <v>167999.99</v>
      </c>
      <c r="D4030" s="233">
        <f>0+D4031</f>
        <v>168000</v>
      </c>
      <c r="E4030" s="233">
        <f>0+E4031</f>
        <v>0</v>
      </c>
      <c r="F4030" s="217">
        <f t="shared" si="996"/>
        <v>100.00000595238131</v>
      </c>
      <c r="G4030" s="218"/>
      <c r="H4030" s="218"/>
    </row>
    <row r="4031" spans="1:8" s="265" customFormat="1" x14ac:dyDescent="0.2">
      <c r="A4031" s="224">
        <v>638000</v>
      </c>
      <c r="B4031" s="222" t="s">
        <v>284</v>
      </c>
      <c r="C4031" s="233">
        <f>+C4032</f>
        <v>167999.99</v>
      </c>
      <c r="D4031" s="233">
        <f t="shared" ref="D4031" si="1001">D4032</f>
        <v>168000</v>
      </c>
      <c r="E4031" s="233">
        <f>E4032</f>
        <v>0</v>
      </c>
      <c r="F4031" s="217">
        <f t="shared" si="996"/>
        <v>100.00000595238131</v>
      </c>
      <c r="G4031" s="218"/>
      <c r="H4031" s="218"/>
    </row>
    <row r="4032" spans="1:8" s="264" customFormat="1" x14ac:dyDescent="0.2">
      <c r="A4032" s="209">
        <v>638100</v>
      </c>
      <c r="B4032" s="210" t="s">
        <v>285</v>
      </c>
      <c r="C4032" s="231">
        <v>167999.99</v>
      </c>
      <c r="D4032" s="220">
        <v>168000</v>
      </c>
      <c r="E4032" s="220">
        <v>0</v>
      </c>
      <c r="F4032" s="221">
        <f t="shared" si="996"/>
        <v>100.00000595238131</v>
      </c>
      <c r="G4032" s="218"/>
      <c r="H4032" s="218"/>
    </row>
    <row r="4033" spans="1:8" s="268" customFormat="1" x14ac:dyDescent="0.2">
      <c r="A4033" s="241"/>
      <c r="B4033" s="227" t="s">
        <v>294</v>
      </c>
      <c r="C4033" s="238">
        <f>C4003+C4024+C4030</f>
        <v>7740299.9900000002</v>
      </c>
      <c r="D4033" s="238">
        <f>D4003+D4024+D4030</f>
        <v>7740300</v>
      </c>
      <c r="E4033" s="238">
        <f>E4003+E4024+E4030</f>
        <v>0</v>
      </c>
      <c r="F4033" s="229">
        <f t="shared" si="996"/>
        <v>100.00000012919396</v>
      </c>
      <c r="G4033" s="218"/>
      <c r="H4033" s="218"/>
    </row>
    <row r="4034" spans="1:8" s="264" customFormat="1" x14ac:dyDescent="0.2">
      <c r="A4034" s="205"/>
      <c r="B4034" s="211"/>
      <c r="C4034" s="212"/>
      <c r="D4034" s="212"/>
      <c r="E4034" s="212"/>
      <c r="F4034" s="213"/>
      <c r="G4034" s="218"/>
      <c r="H4034" s="218"/>
    </row>
    <row r="4035" spans="1:8" s="264" customFormat="1" x14ac:dyDescent="0.2">
      <c r="A4035" s="205"/>
      <c r="B4035" s="211"/>
      <c r="C4035" s="212"/>
      <c r="D4035" s="212"/>
      <c r="E4035" s="212"/>
      <c r="F4035" s="213"/>
      <c r="G4035" s="218"/>
      <c r="H4035" s="218"/>
    </row>
    <row r="4036" spans="1:8" s="178" customFormat="1" x14ac:dyDescent="0.2">
      <c r="A4036" s="209" t="s">
        <v>636</v>
      </c>
      <c r="B4036" s="222"/>
      <c r="C4036" s="231"/>
      <c r="D4036" s="231"/>
      <c r="E4036" s="231"/>
      <c r="F4036" s="232"/>
      <c r="G4036" s="218"/>
      <c r="H4036" s="218"/>
    </row>
    <row r="4037" spans="1:8" s="178" customFormat="1" x14ac:dyDescent="0.2">
      <c r="A4037" s="209" t="s">
        <v>495</v>
      </c>
      <c r="B4037" s="222"/>
      <c r="C4037" s="231"/>
      <c r="D4037" s="231"/>
      <c r="E4037" s="231"/>
      <c r="F4037" s="232"/>
      <c r="G4037" s="218"/>
      <c r="H4037" s="218"/>
    </row>
    <row r="4038" spans="1:8" s="178" customFormat="1" x14ac:dyDescent="0.2">
      <c r="A4038" s="209" t="s">
        <v>396</v>
      </c>
      <c r="B4038" s="222"/>
      <c r="C4038" s="231"/>
      <c r="D4038" s="231"/>
      <c r="E4038" s="231"/>
      <c r="F4038" s="232"/>
      <c r="G4038" s="218"/>
      <c r="H4038" s="218"/>
    </row>
    <row r="4039" spans="1:8" s="178" customFormat="1" x14ac:dyDescent="0.2">
      <c r="A4039" s="209" t="s">
        <v>293</v>
      </c>
      <c r="B4039" s="222"/>
      <c r="C4039" s="231"/>
      <c r="D4039" s="231"/>
      <c r="E4039" s="231"/>
      <c r="F4039" s="232"/>
      <c r="G4039" s="218"/>
      <c r="H4039" s="218"/>
    </row>
    <row r="4040" spans="1:8" s="178" customFormat="1" x14ac:dyDescent="0.2">
      <c r="A4040" s="209"/>
      <c r="B4040" s="211"/>
      <c r="C4040" s="212"/>
      <c r="D4040" s="212"/>
      <c r="E4040" s="212"/>
      <c r="F4040" s="213"/>
      <c r="G4040" s="218"/>
      <c r="H4040" s="218"/>
    </row>
    <row r="4041" spans="1:8" s="178" customFormat="1" x14ac:dyDescent="0.2">
      <c r="A4041" s="224">
        <v>410000</v>
      </c>
      <c r="B4041" s="215" t="s">
        <v>44</v>
      </c>
      <c r="C4041" s="233">
        <f>C4042+C4047+C4061+C4065+0+0+C4067+C4069</f>
        <v>5410000</v>
      </c>
      <c r="D4041" s="233">
        <f>D4042+D4047+D4061+D4065+0+0+D4067+D4069</f>
        <v>5412200</v>
      </c>
      <c r="E4041" s="233">
        <f>E4042+E4047+E4061+E4065+0+0+E4067+E4069</f>
        <v>0</v>
      </c>
      <c r="F4041" s="217">
        <f t="shared" ref="F4041:F4063" si="1002">D4041/C4041*100</f>
        <v>100.04066543438077</v>
      </c>
      <c r="G4041" s="218"/>
      <c r="H4041" s="218"/>
    </row>
    <row r="4042" spans="1:8" s="178" customFormat="1" x14ac:dyDescent="0.2">
      <c r="A4042" s="224">
        <v>411000</v>
      </c>
      <c r="B4042" s="215" t="s">
        <v>45</v>
      </c>
      <c r="C4042" s="233">
        <f>SUM(C4043:C4046)</f>
        <v>2385000</v>
      </c>
      <c r="D4042" s="233">
        <f t="shared" ref="D4042" si="1003">SUM(D4043:D4046)</f>
        <v>2385000</v>
      </c>
      <c r="E4042" s="233">
        <f>SUM(E4043:E4046)</f>
        <v>0</v>
      </c>
      <c r="F4042" s="217">
        <f t="shared" si="1002"/>
        <v>100</v>
      </c>
      <c r="G4042" s="218"/>
      <c r="H4042" s="218"/>
    </row>
    <row r="4043" spans="1:8" s="178" customFormat="1" x14ac:dyDescent="0.2">
      <c r="A4043" s="209">
        <v>411100</v>
      </c>
      <c r="B4043" s="210" t="s">
        <v>46</v>
      </c>
      <c r="C4043" s="231">
        <v>2250000</v>
      </c>
      <c r="D4043" s="220">
        <v>2235000</v>
      </c>
      <c r="E4043" s="220">
        <v>0</v>
      </c>
      <c r="F4043" s="221">
        <f t="shared" si="1002"/>
        <v>99.333333333333329</v>
      </c>
      <c r="G4043" s="218"/>
      <c r="H4043" s="218"/>
    </row>
    <row r="4044" spans="1:8" s="178" customFormat="1" ht="46.5" x14ac:dyDescent="0.2">
      <c r="A4044" s="209">
        <v>411200</v>
      </c>
      <c r="B4044" s="210" t="s">
        <v>47</v>
      </c>
      <c r="C4044" s="231">
        <v>70000</v>
      </c>
      <c r="D4044" s="220">
        <v>70000</v>
      </c>
      <c r="E4044" s="220">
        <v>0</v>
      </c>
      <c r="F4044" s="221">
        <f t="shared" si="1002"/>
        <v>100</v>
      </c>
      <c r="G4044" s="218"/>
      <c r="H4044" s="218"/>
    </row>
    <row r="4045" spans="1:8" s="178" customFormat="1" ht="46.5" x14ac:dyDescent="0.2">
      <c r="A4045" s="209">
        <v>411300</v>
      </c>
      <c r="B4045" s="210" t="s">
        <v>48</v>
      </c>
      <c r="C4045" s="231">
        <v>35000</v>
      </c>
      <c r="D4045" s="220">
        <v>49999.999999999993</v>
      </c>
      <c r="E4045" s="220">
        <v>0</v>
      </c>
      <c r="F4045" s="221">
        <f t="shared" si="1002"/>
        <v>142.85714285714283</v>
      </c>
      <c r="G4045" s="218"/>
      <c r="H4045" s="218"/>
    </row>
    <row r="4046" spans="1:8" s="178" customFormat="1" x14ac:dyDescent="0.2">
      <c r="A4046" s="209">
        <v>411400</v>
      </c>
      <c r="B4046" s="210" t="s">
        <v>49</v>
      </c>
      <c r="C4046" s="231">
        <v>30000</v>
      </c>
      <c r="D4046" s="220">
        <v>30000</v>
      </c>
      <c r="E4046" s="220">
        <v>0</v>
      </c>
      <c r="F4046" s="221">
        <f t="shared" si="1002"/>
        <v>100</v>
      </c>
      <c r="G4046" s="218"/>
      <c r="H4046" s="218"/>
    </row>
    <row r="4047" spans="1:8" s="178" customFormat="1" x14ac:dyDescent="0.2">
      <c r="A4047" s="224">
        <v>412000</v>
      </c>
      <c r="B4047" s="222" t="s">
        <v>50</v>
      </c>
      <c r="C4047" s="233">
        <f>SUM(C4048:C4060)</f>
        <v>1002000</v>
      </c>
      <c r="D4047" s="233">
        <f t="shared" ref="D4047" si="1004">SUM(D4048:D4060)</f>
        <v>994799.99999999965</v>
      </c>
      <c r="E4047" s="233">
        <f>SUM(E4048:E4060)</f>
        <v>0</v>
      </c>
      <c r="F4047" s="217">
        <f t="shared" si="1002"/>
        <v>99.281437125748468</v>
      </c>
      <c r="G4047" s="218"/>
      <c r="H4047" s="218"/>
    </row>
    <row r="4048" spans="1:8" s="178" customFormat="1" ht="46.5" x14ac:dyDescent="0.2">
      <c r="A4048" s="209">
        <v>412200</v>
      </c>
      <c r="B4048" s="210" t="s">
        <v>52</v>
      </c>
      <c r="C4048" s="231">
        <v>38000</v>
      </c>
      <c r="D4048" s="220">
        <v>35000.000000000029</v>
      </c>
      <c r="E4048" s="220">
        <v>0</v>
      </c>
      <c r="F4048" s="221">
        <f t="shared" si="1002"/>
        <v>92.105263157894811</v>
      </c>
      <c r="G4048" s="218"/>
      <c r="H4048" s="218"/>
    </row>
    <row r="4049" spans="1:8" s="178" customFormat="1" x14ac:dyDescent="0.2">
      <c r="A4049" s="209">
        <v>412300</v>
      </c>
      <c r="B4049" s="210" t="s">
        <v>53</v>
      </c>
      <c r="C4049" s="231">
        <v>22000</v>
      </c>
      <c r="D4049" s="220">
        <v>22000</v>
      </c>
      <c r="E4049" s="220">
        <v>0</v>
      </c>
      <c r="F4049" s="221">
        <f t="shared" si="1002"/>
        <v>100</v>
      </c>
      <c r="G4049" s="218"/>
      <c r="H4049" s="218"/>
    </row>
    <row r="4050" spans="1:8" s="178" customFormat="1" x14ac:dyDescent="0.2">
      <c r="A4050" s="209">
        <v>412500</v>
      </c>
      <c r="B4050" s="210" t="s">
        <v>57</v>
      </c>
      <c r="C4050" s="231">
        <v>50000</v>
      </c>
      <c r="D4050" s="220">
        <v>50000</v>
      </c>
      <c r="E4050" s="220">
        <v>0</v>
      </c>
      <c r="F4050" s="221">
        <f t="shared" si="1002"/>
        <v>100</v>
      </c>
      <c r="G4050" s="218"/>
      <c r="H4050" s="218"/>
    </row>
    <row r="4051" spans="1:8" s="178" customFormat="1" x14ac:dyDescent="0.2">
      <c r="A4051" s="209">
        <v>412600</v>
      </c>
      <c r="B4051" s="210" t="s">
        <v>58</v>
      </c>
      <c r="C4051" s="231">
        <v>115000</v>
      </c>
      <c r="D4051" s="220">
        <v>130999.99999999999</v>
      </c>
      <c r="E4051" s="220">
        <v>0</v>
      </c>
      <c r="F4051" s="221">
        <f t="shared" si="1002"/>
        <v>113.91304347826086</v>
      </c>
      <c r="G4051" s="218"/>
      <c r="H4051" s="218"/>
    </row>
    <row r="4052" spans="1:8" s="178" customFormat="1" x14ac:dyDescent="0.2">
      <c r="A4052" s="209">
        <v>412700</v>
      </c>
      <c r="B4052" s="210" t="s">
        <v>60</v>
      </c>
      <c r="C4052" s="231">
        <v>80000</v>
      </c>
      <c r="D4052" s="220">
        <v>80000</v>
      </c>
      <c r="E4052" s="220">
        <v>0</v>
      </c>
      <c r="F4052" s="221">
        <f t="shared" si="1002"/>
        <v>100</v>
      </c>
      <c r="G4052" s="218"/>
      <c r="H4052" s="218"/>
    </row>
    <row r="4053" spans="1:8" s="178" customFormat="1" x14ac:dyDescent="0.2">
      <c r="A4053" s="209">
        <v>412700</v>
      </c>
      <c r="B4053" s="210" t="s">
        <v>658</v>
      </c>
      <c r="C4053" s="231">
        <v>500000</v>
      </c>
      <c r="D4053" s="220">
        <v>484999.99999999965</v>
      </c>
      <c r="E4053" s="220">
        <v>0</v>
      </c>
      <c r="F4053" s="221">
        <f t="shared" si="1002"/>
        <v>96.999999999999929</v>
      </c>
      <c r="G4053" s="218"/>
      <c r="H4053" s="218"/>
    </row>
    <row r="4054" spans="1:8" s="178" customFormat="1" x14ac:dyDescent="0.2">
      <c r="A4054" s="209">
        <v>412900</v>
      </c>
      <c r="B4054" s="223" t="s">
        <v>74</v>
      </c>
      <c r="C4054" s="231">
        <v>1000</v>
      </c>
      <c r="D4054" s="220">
        <v>1599.9999999999995</v>
      </c>
      <c r="E4054" s="220">
        <v>0</v>
      </c>
      <c r="F4054" s="221">
        <f t="shared" si="1002"/>
        <v>159.99999999999997</v>
      </c>
      <c r="G4054" s="218"/>
      <c r="H4054" s="218"/>
    </row>
    <row r="4055" spans="1:8" s="178" customFormat="1" x14ac:dyDescent="0.2">
      <c r="A4055" s="209">
        <v>412900</v>
      </c>
      <c r="B4055" s="223" t="s">
        <v>75</v>
      </c>
      <c r="C4055" s="231">
        <v>125000</v>
      </c>
      <c r="D4055" s="220">
        <v>125000</v>
      </c>
      <c r="E4055" s="220">
        <v>0</v>
      </c>
      <c r="F4055" s="221">
        <f t="shared" si="1002"/>
        <v>100</v>
      </c>
      <c r="G4055" s="218"/>
      <c r="H4055" s="218"/>
    </row>
    <row r="4056" spans="1:8" s="178" customFormat="1" x14ac:dyDescent="0.2">
      <c r="A4056" s="209">
        <v>412900</v>
      </c>
      <c r="B4056" s="223" t="s">
        <v>76</v>
      </c>
      <c r="C4056" s="231">
        <v>3999.9999999999995</v>
      </c>
      <c r="D4056" s="220">
        <v>10299.999999999998</v>
      </c>
      <c r="E4056" s="220">
        <v>0</v>
      </c>
      <c r="F4056" s="221">
        <f t="shared" si="1002"/>
        <v>257.5</v>
      </c>
      <c r="G4056" s="218"/>
      <c r="H4056" s="218"/>
    </row>
    <row r="4057" spans="1:8" s="178" customFormat="1" ht="46.5" x14ac:dyDescent="0.2">
      <c r="A4057" s="209">
        <v>412900</v>
      </c>
      <c r="B4057" s="223" t="s">
        <v>77</v>
      </c>
      <c r="C4057" s="231">
        <v>5000</v>
      </c>
      <c r="D4057" s="220">
        <v>5000</v>
      </c>
      <c r="E4057" s="220">
        <v>0</v>
      </c>
      <c r="F4057" s="221">
        <f t="shared" si="1002"/>
        <v>100</v>
      </c>
      <c r="G4057" s="218"/>
      <c r="H4057" s="218"/>
    </row>
    <row r="4058" spans="1:8" s="178" customFormat="1" x14ac:dyDescent="0.2">
      <c r="A4058" s="209">
        <v>412900</v>
      </c>
      <c r="B4058" s="210" t="s">
        <v>78</v>
      </c>
      <c r="C4058" s="231">
        <v>6000</v>
      </c>
      <c r="D4058" s="220">
        <v>6000</v>
      </c>
      <c r="E4058" s="220">
        <v>0</v>
      </c>
      <c r="F4058" s="221">
        <f t="shared" si="1002"/>
        <v>100</v>
      </c>
      <c r="G4058" s="218"/>
      <c r="H4058" s="218"/>
    </row>
    <row r="4059" spans="1:8" s="178" customFormat="1" ht="46.5" x14ac:dyDescent="0.2">
      <c r="A4059" s="209">
        <v>412900</v>
      </c>
      <c r="B4059" s="210" t="s">
        <v>710</v>
      </c>
      <c r="C4059" s="231">
        <v>50000</v>
      </c>
      <c r="D4059" s="220">
        <v>37999.999999999971</v>
      </c>
      <c r="E4059" s="220">
        <v>0</v>
      </c>
      <c r="F4059" s="221">
        <f t="shared" si="1002"/>
        <v>75.999999999999943</v>
      </c>
      <c r="G4059" s="218"/>
      <c r="H4059" s="218"/>
    </row>
    <row r="4060" spans="1:8" s="178" customFormat="1" x14ac:dyDescent="0.2">
      <c r="A4060" s="209">
        <v>412900</v>
      </c>
      <c r="B4060" s="210" t="s">
        <v>80</v>
      </c>
      <c r="C4060" s="231">
        <v>6000</v>
      </c>
      <c r="D4060" s="220">
        <v>5900.0000000000036</v>
      </c>
      <c r="E4060" s="220">
        <v>0</v>
      </c>
      <c r="F4060" s="221">
        <f t="shared" si="1002"/>
        <v>98.3333333333334</v>
      </c>
      <c r="G4060" s="218"/>
      <c r="H4060" s="218"/>
    </row>
    <row r="4061" spans="1:8" s="236" customFormat="1" x14ac:dyDescent="0.2">
      <c r="A4061" s="224">
        <v>415000</v>
      </c>
      <c r="B4061" s="222" t="s">
        <v>119</v>
      </c>
      <c r="C4061" s="233">
        <f>SUM(C4062:C4064)</f>
        <v>2020000</v>
      </c>
      <c r="D4061" s="233">
        <f>SUM(D4062:D4064)</f>
        <v>2024900</v>
      </c>
      <c r="E4061" s="233">
        <f>SUM(E4062:E4064)</f>
        <v>0</v>
      </c>
      <c r="F4061" s="217">
        <f t="shared" si="1002"/>
        <v>100.24257425742573</v>
      </c>
      <c r="G4061" s="218"/>
      <c r="H4061" s="218"/>
    </row>
    <row r="4062" spans="1:8" s="178" customFormat="1" ht="46.5" x14ac:dyDescent="0.2">
      <c r="A4062" s="209">
        <v>415200</v>
      </c>
      <c r="B4062" s="245" t="s">
        <v>641</v>
      </c>
      <c r="C4062" s="231">
        <v>2000000</v>
      </c>
      <c r="D4062" s="220">
        <v>2000000</v>
      </c>
      <c r="E4062" s="220">
        <v>0</v>
      </c>
      <c r="F4062" s="221">
        <f t="shared" si="1002"/>
        <v>100</v>
      </c>
      <c r="G4062" s="218"/>
      <c r="H4062" s="218"/>
    </row>
    <row r="4063" spans="1:8" s="178" customFormat="1" x14ac:dyDescent="0.2">
      <c r="A4063" s="209">
        <v>415200</v>
      </c>
      <c r="B4063" s="210" t="s">
        <v>145</v>
      </c>
      <c r="C4063" s="231">
        <v>20000</v>
      </c>
      <c r="D4063" s="220">
        <v>18899.999999999996</v>
      </c>
      <c r="E4063" s="220">
        <v>0</v>
      </c>
      <c r="F4063" s="221">
        <f t="shared" si="1002"/>
        <v>94.499999999999986</v>
      </c>
      <c r="G4063" s="218"/>
      <c r="H4063" s="218"/>
    </row>
    <row r="4064" spans="1:8" s="178" customFormat="1" x14ac:dyDescent="0.2">
      <c r="A4064" s="209">
        <v>415200</v>
      </c>
      <c r="B4064" s="210" t="s">
        <v>316</v>
      </c>
      <c r="C4064" s="231">
        <v>0</v>
      </c>
      <c r="D4064" s="220">
        <v>6000</v>
      </c>
      <c r="E4064" s="220">
        <v>0</v>
      </c>
      <c r="F4064" s="217">
        <v>0</v>
      </c>
      <c r="G4064" s="218"/>
      <c r="H4064" s="218"/>
    </row>
    <row r="4065" spans="1:8" s="236" customFormat="1" x14ac:dyDescent="0.2">
      <c r="A4065" s="224">
        <v>416000</v>
      </c>
      <c r="B4065" s="222" t="s">
        <v>169</v>
      </c>
      <c r="C4065" s="233">
        <f>C4066</f>
        <v>999.99999999999989</v>
      </c>
      <c r="D4065" s="233">
        <f t="shared" ref="D4065" si="1005">D4066</f>
        <v>1000</v>
      </c>
      <c r="E4065" s="233">
        <f t="shared" ref="E4065" si="1006">E4066</f>
        <v>0</v>
      </c>
      <c r="F4065" s="217">
        <f>D4065/C4065*100</f>
        <v>100.00000000000003</v>
      </c>
      <c r="G4065" s="218"/>
      <c r="H4065" s="218"/>
    </row>
    <row r="4066" spans="1:8" s="178" customFormat="1" x14ac:dyDescent="0.2">
      <c r="A4066" s="239">
        <v>416100</v>
      </c>
      <c r="B4066" s="210" t="s">
        <v>496</v>
      </c>
      <c r="C4066" s="231">
        <v>999.99999999999989</v>
      </c>
      <c r="D4066" s="220">
        <v>1000</v>
      </c>
      <c r="E4066" s="220">
        <v>0</v>
      </c>
      <c r="F4066" s="221">
        <f>D4066/C4066*100</f>
        <v>100.00000000000003</v>
      </c>
      <c r="G4066" s="218"/>
      <c r="H4066" s="218"/>
    </row>
    <row r="4067" spans="1:8" s="234" customFormat="1" ht="46.5" x14ac:dyDescent="0.2">
      <c r="A4067" s="224">
        <v>418000</v>
      </c>
      <c r="B4067" s="222" t="s">
        <v>198</v>
      </c>
      <c r="C4067" s="233">
        <f>C4068</f>
        <v>1999.9999999999998</v>
      </c>
      <c r="D4067" s="233">
        <f t="shared" ref="D4067" si="1007">D4068</f>
        <v>2100</v>
      </c>
      <c r="E4067" s="233">
        <f t="shared" ref="E4067" si="1008">E4068</f>
        <v>0</v>
      </c>
      <c r="F4067" s="217">
        <f>D4067/C4067*100</f>
        <v>105</v>
      </c>
      <c r="G4067" s="218"/>
      <c r="H4067" s="218"/>
    </row>
    <row r="4068" spans="1:8" s="178" customFormat="1" x14ac:dyDescent="0.2">
      <c r="A4068" s="239">
        <v>418400</v>
      </c>
      <c r="B4068" s="210" t="s">
        <v>200</v>
      </c>
      <c r="C4068" s="231">
        <v>1999.9999999999998</v>
      </c>
      <c r="D4068" s="220">
        <v>2100</v>
      </c>
      <c r="E4068" s="220">
        <v>0</v>
      </c>
      <c r="F4068" s="221">
        <f>D4068/C4068*100</f>
        <v>105</v>
      </c>
      <c r="G4068" s="218"/>
      <c r="H4068" s="218"/>
    </row>
    <row r="4069" spans="1:8" s="234" customFormat="1" x14ac:dyDescent="0.2">
      <c r="A4069" s="224">
        <v>419000</v>
      </c>
      <c r="B4069" s="222" t="s">
        <v>201</v>
      </c>
      <c r="C4069" s="233">
        <f>C4070</f>
        <v>0</v>
      </c>
      <c r="D4069" s="233">
        <f t="shared" ref="D4069" si="1009">D4070</f>
        <v>4400</v>
      </c>
      <c r="E4069" s="233">
        <f t="shared" ref="E4069" si="1010">E4070</f>
        <v>0</v>
      </c>
      <c r="F4069" s="217">
        <v>0</v>
      </c>
      <c r="G4069" s="218"/>
      <c r="H4069" s="218"/>
    </row>
    <row r="4070" spans="1:8" s="178" customFormat="1" x14ac:dyDescent="0.2">
      <c r="A4070" s="239">
        <v>419100</v>
      </c>
      <c r="B4070" s="210" t="s">
        <v>201</v>
      </c>
      <c r="C4070" s="231">
        <v>0</v>
      </c>
      <c r="D4070" s="220">
        <v>4400</v>
      </c>
      <c r="E4070" s="220">
        <v>0</v>
      </c>
      <c r="F4070" s="217">
        <v>0</v>
      </c>
      <c r="G4070" s="218"/>
      <c r="H4070" s="218"/>
    </row>
    <row r="4071" spans="1:8" s="178" customFormat="1" x14ac:dyDescent="0.2">
      <c r="A4071" s="224">
        <v>510000</v>
      </c>
      <c r="B4071" s="222" t="s">
        <v>245</v>
      </c>
      <c r="C4071" s="233">
        <f>C4072+C4074</f>
        <v>28000</v>
      </c>
      <c r="D4071" s="233">
        <f>D4072+D4074</f>
        <v>28000</v>
      </c>
      <c r="E4071" s="233">
        <f>E4072+E4074</f>
        <v>0</v>
      </c>
      <c r="F4071" s="217">
        <f t="shared" ref="F4071:F4082" si="1011">D4071/C4071*100</f>
        <v>100</v>
      </c>
      <c r="G4071" s="218"/>
      <c r="H4071" s="218"/>
    </row>
    <row r="4072" spans="1:8" s="178" customFormat="1" x14ac:dyDescent="0.2">
      <c r="A4072" s="224">
        <v>511000</v>
      </c>
      <c r="B4072" s="222" t="s">
        <v>246</v>
      </c>
      <c r="C4072" s="233">
        <f>SUM(C4073:C4073)</f>
        <v>10000</v>
      </c>
      <c r="D4072" s="233">
        <f>SUM(D4073:D4073)</f>
        <v>10000</v>
      </c>
      <c r="E4072" s="233">
        <f>SUM(E4073:E4073)</f>
        <v>0</v>
      </c>
      <c r="F4072" s="217">
        <f t="shared" si="1011"/>
        <v>100</v>
      </c>
      <c r="G4072" s="218"/>
      <c r="H4072" s="218"/>
    </row>
    <row r="4073" spans="1:8" s="178" customFormat="1" x14ac:dyDescent="0.2">
      <c r="A4073" s="209">
        <v>511300</v>
      </c>
      <c r="B4073" s="210" t="s">
        <v>249</v>
      </c>
      <c r="C4073" s="231">
        <v>10000</v>
      </c>
      <c r="D4073" s="220">
        <v>10000</v>
      </c>
      <c r="E4073" s="220">
        <v>0</v>
      </c>
      <c r="F4073" s="221">
        <f t="shared" si="1011"/>
        <v>100</v>
      </c>
      <c r="G4073" s="218"/>
      <c r="H4073" s="218"/>
    </row>
    <row r="4074" spans="1:8" s="234" customFormat="1" x14ac:dyDescent="0.2">
      <c r="A4074" s="224">
        <v>516000</v>
      </c>
      <c r="B4074" s="222" t="s">
        <v>257</v>
      </c>
      <c r="C4074" s="233">
        <f>C4075</f>
        <v>18000</v>
      </c>
      <c r="D4074" s="233">
        <f t="shared" ref="D4074" si="1012">D4075</f>
        <v>18000</v>
      </c>
      <c r="E4074" s="233">
        <f t="shared" ref="E4074" si="1013">E4075</f>
        <v>0</v>
      </c>
      <c r="F4074" s="217">
        <f t="shared" si="1011"/>
        <v>100</v>
      </c>
      <c r="G4074" s="218"/>
      <c r="H4074" s="218"/>
    </row>
    <row r="4075" spans="1:8" s="178" customFormat="1" x14ac:dyDescent="0.2">
      <c r="A4075" s="209">
        <v>516100</v>
      </c>
      <c r="B4075" s="210" t="s">
        <v>257</v>
      </c>
      <c r="C4075" s="231">
        <v>18000</v>
      </c>
      <c r="D4075" s="220">
        <v>18000</v>
      </c>
      <c r="E4075" s="220">
        <v>0</v>
      </c>
      <c r="F4075" s="221">
        <f t="shared" si="1011"/>
        <v>100</v>
      </c>
      <c r="G4075" s="218"/>
      <c r="H4075" s="218"/>
    </row>
    <row r="4076" spans="1:8" s="234" customFormat="1" x14ac:dyDescent="0.2">
      <c r="A4076" s="224">
        <v>630000</v>
      </c>
      <c r="B4076" s="222" t="s">
        <v>277</v>
      </c>
      <c r="C4076" s="233">
        <f>C4077+C4080</f>
        <v>4047000</v>
      </c>
      <c r="D4076" s="233">
        <f>D4077+D4080</f>
        <v>6107000</v>
      </c>
      <c r="E4076" s="233">
        <f>E4077+E4080</f>
        <v>0</v>
      </c>
      <c r="F4076" s="217">
        <f t="shared" si="1011"/>
        <v>150.90190264393377</v>
      </c>
      <c r="G4076" s="218"/>
      <c r="H4076" s="218"/>
    </row>
    <row r="4077" spans="1:8" s="234" customFormat="1" x14ac:dyDescent="0.2">
      <c r="A4077" s="224">
        <v>631000</v>
      </c>
      <c r="B4077" s="222" t="s">
        <v>278</v>
      </c>
      <c r="C4077" s="233">
        <f>0+C4078+C4079</f>
        <v>4005000</v>
      </c>
      <c r="D4077" s="233">
        <f>0+D4078+D4079</f>
        <v>6065000</v>
      </c>
      <c r="E4077" s="233">
        <f>0+E4078+E4079</f>
        <v>0</v>
      </c>
      <c r="F4077" s="217">
        <f t="shared" si="1011"/>
        <v>151.43570536828963</v>
      </c>
      <c r="G4077" s="218"/>
      <c r="H4077" s="218"/>
    </row>
    <row r="4078" spans="1:8" s="178" customFormat="1" x14ac:dyDescent="0.2">
      <c r="A4078" s="239">
        <v>631200</v>
      </c>
      <c r="B4078" s="210" t="s">
        <v>280</v>
      </c>
      <c r="C4078" s="231">
        <v>4000000</v>
      </c>
      <c r="D4078" s="220">
        <v>6060000</v>
      </c>
      <c r="E4078" s="220">
        <v>0</v>
      </c>
      <c r="F4078" s="221">
        <f t="shared" si="1011"/>
        <v>151.5</v>
      </c>
      <c r="G4078" s="218"/>
      <c r="H4078" s="218"/>
    </row>
    <row r="4079" spans="1:8" s="178" customFormat="1" x14ac:dyDescent="0.2">
      <c r="A4079" s="239">
        <v>631300</v>
      </c>
      <c r="B4079" s="210" t="s">
        <v>622</v>
      </c>
      <c r="C4079" s="231">
        <v>5000</v>
      </c>
      <c r="D4079" s="220">
        <v>5000</v>
      </c>
      <c r="E4079" s="220">
        <v>0</v>
      </c>
      <c r="F4079" s="221">
        <f t="shared" si="1011"/>
        <v>100</v>
      </c>
      <c r="G4079" s="218"/>
      <c r="H4079" s="218"/>
    </row>
    <row r="4080" spans="1:8" s="234" customFormat="1" x14ac:dyDescent="0.2">
      <c r="A4080" s="224">
        <v>638000</v>
      </c>
      <c r="B4080" s="222" t="s">
        <v>284</v>
      </c>
      <c r="C4080" s="233">
        <f>C4081</f>
        <v>42000</v>
      </c>
      <c r="D4080" s="233">
        <f t="shared" ref="D4080" si="1014">D4081</f>
        <v>42000</v>
      </c>
      <c r="E4080" s="233">
        <f t="shared" ref="E4080" si="1015">E4081</f>
        <v>0</v>
      </c>
      <c r="F4080" s="217">
        <f t="shared" si="1011"/>
        <v>100</v>
      </c>
      <c r="G4080" s="218"/>
      <c r="H4080" s="218"/>
    </row>
    <row r="4081" spans="1:8" s="178" customFormat="1" x14ac:dyDescent="0.2">
      <c r="A4081" s="209">
        <v>638100</v>
      </c>
      <c r="B4081" s="210" t="s">
        <v>285</v>
      </c>
      <c r="C4081" s="231">
        <v>42000</v>
      </c>
      <c r="D4081" s="220">
        <v>42000</v>
      </c>
      <c r="E4081" s="220">
        <v>0</v>
      </c>
      <c r="F4081" s="221">
        <f t="shared" si="1011"/>
        <v>100</v>
      </c>
      <c r="G4081" s="218"/>
      <c r="H4081" s="218"/>
    </row>
    <row r="4082" spans="1:8" s="178" customFormat="1" x14ac:dyDescent="0.2">
      <c r="A4082" s="241"/>
      <c r="B4082" s="227" t="s">
        <v>294</v>
      </c>
      <c r="C4082" s="238">
        <f>C4041+0+C4071+C4076+0</f>
        <v>9485000</v>
      </c>
      <c r="D4082" s="238">
        <f>D4041+0+D4071+D4076+0</f>
        <v>11547200</v>
      </c>
      <c r="E4082" s="238">
        <f>E4041+0+E4071+E4076+0</f>
        <v>0</v>
      </c>
      <c r="F4082" s="229">
        <f t="shared" si="1011"/>
        <v>121.74169741697416</v>
      </c>
      <c r="G4082" s="218"/>
      <c r="H4082" s="218"/>
    </row>
    <row r="4083" spans="1:8" s="178" customFormat="1" x14ac:dyDescent="0.2">
      <c r="A4083" s="242"/>
      <c r="B4083" s="202"/>
      <c r="C4083" s="212"/>
      <c r="D4083" s="212"/>
      <c r="E4083" s="212"/>
      <c r="F4083" s="213"/>
      <c r="G4083" s="218"/>
      <c r="H4083" s="218"/>
    </row>
    <row r="4084" spans="1:8" s="178" customFormat="1" x14ac:dyDescent="0.2">
      <c r="A4084" s="205"/>
      <c r="B4084" s="202"/>
      <c r="C4084" s="231"/>
      <c r="D4084" s="231"/>
      <c r="E4084" s="231"/>
      <c r="F4084" s="232"/>
      <c r="G4084" s="218"/>
      <c r="H4084" s="218"/>
    </row>
    <row r="4085" spans="1:8" s="178" customFormat="1" x14ac:dyDescent="0.2">
      <c r="A4085" s="209" t="s">
        <v>498</v>
      </c>
      <c r="B4085" s="269"/>
      <c r="C4085" s="231"/>
      <c r="D4085" s="231"/>
      <c r="E4085" s="231"/>
      <c r="F4085" s="232"/>
      <c r="G4085" s="218"/>
      <c r="H4085" s="218"/>
    </row>
    <row r="4086" spans="1:8" s="178" customFormat="1" x14ac:dyDescent="0.2">
      <c r="A4086" s="209" t="s">
        <v>495</v>
      </c>
      <c r="B4086" s="222"/>
      <c r="C4086" s="231"/>
      <c r="D4086" s="231"/>
      <c r="E4086" s="231"/>
      <c r="F4086" s="232"/>
      <c r="G4086" s="218"/>
      <c r="H4086" s="218"/>
    </row>
    <row r="4087" spans="1:8" s="178" customFormat="1" x14ac:dyDescent="0.2">
      <c r="A4087" s="209" t="s">
        <v>402</v>
      </c>
      <c r="B4087" s="222"/>
      <c r="C4087" s="231"/>
      <c r="D4087" s="231"/>
      <c r="E4087" s="231"/>
      <c r="F4087" s="232"/>
      <c r="G4087" s="218"/>
      <c r="H4087" s="218"/>
    </row>
    <row r="4088" spans="1:8" s="178" customFormat="1" x14ac:dyDescent="0.2">
      <c r="A4088" s="209" t="s">
        <v>293</v>
      </c>
      <c r="B4088" s="222"/>
      <c r="C4088" s="231"/>
      <c r="D4088" s="231"/>
      <c r="E4088" s="231"/>
      <c r="F4088" s="232"/>
      <c r="G4088" s="218"/>
      <c r="H4088" s="218"/>
    </row>
    <row r="4089" spans="1:8" s="178" customFormat="1" x14ac:dyDescent="0.2">
      <c r="A4089" s="209"/>
      <c r="B4089" s="211"/>
      <c r="C4089" s="212"/>
      <c r="D4089" s="212"/>
      <c r="E4089" s="212"/>
      <c r="F4089" s="213"/>
      <c r="G4089" s="218"/>
      <c r="H4089" s="218"/>
    </row>
    <row r="4090" spans="1:8" s="178" customFormat="1" x14ac:dyDescent="0.2">
      <c r="A4090" s="224">
        <v>410000</v>
      </c>
      <c r="B4090" s="215" t="s">
        <v>44</v>
      </c>
      <c r="C4090" s="233">
        <f>C4091+C4096+0</f>
        <v>1828100</v>
      </c>
      <c r="D4090" s="233">
        <f>D4091+D4096+0</f>
        <v>1827400</v>
      </c>
      <c r="E4090" s="233">
        <f>E4091+E4096+0</f>
        <v>0</v>
      </c>
      <c r="F4090" s="217">
        <f>D4090/C4090*100</f>
        <v>99.961708878070127</v>
      </c>
      <c r="G4090" s="218"/>
      <c r="H4090" s="218"/>
    </row>
    <row r="4091" spans="1:8" s="178" customFormat="1" x14ac:dyDescent="0.2">
      <c r="A4091" s="224">
        <v>411000</v>
      </c>
      <c r="B4091" s="215" t="s">
        <v>45</v>
      </c>
      <c r="C4091" s="233">
        <f>SUM(C4092:C4095)</f>
        <v>687500</v>
      </c>
      <c r="D4091" s="233">
        <f t="shared" ref="D4091" si="1016">SUM(D4092:D4095)</f>
        <v>687499.99999999988</v>
      </c>
      <c r="E4091" s="233">
        <f>SUM(E4092:E4095)</f>
        <v>0</v>
      </c>
      <c r="F4091" s="217">
        <f>D4091/C4091*100</f>
        <v>99.999999999999972</v>
      </c>
      <c r="G4091" s="218"/>
      <c r="H4091" s="218"/>
    </row>
    <row r="4092" spans="1:8" s="178" customFormat="1" x14ac:dyDescent="0.2">
      <c r="A4092" s="209">
        <v>411100</v>
      </c>
      <c r="B4092" s="210" t="s">
        <v>46</v>
      </c>
      <c r="C4092" s="231">
        <v>646000</v>
      </c>
      <c r="D4092" s="220">
        <v>640099.99999999988</v>
      </c>
      <c r="E4092" s="220">
        <v>0</v>
      </c>
      <c r="F4092" s="221">
        <f>D4092/C4092*100</f>
        <v>99.086687306501531</v>
      </c>
      <c r="G4092" s="218"/>
      <c r="H4092" s="218"/>
    </row>
    <row r="4093" spans="1:8" s="178" customFormat="1" ht="46.5" x14ac:dyDescent="0.2">
      <c r="A4093" s="209">
        <v>411200</v>
      </c>
      <c r="B4093" s="210" t="s">
        <v>47</v>
      </c>
      <c r="C4093" s="231">
        <v>30000</v>
      </c>
      <c r="D4093" s="220">
        <v>30000</v>
      </c>
      <c r="E4093" s="220">
        <v>0</v>
      </c>
      <c r="F4093" s="221">
        <f>D4093/C4093*100</f>
        <v>100</v>
      </c>
      <c r="G4093" s="218"/>
      <c r="H4093" s="218"/>
    </row>
    <row r="4094" spans="1:8" s="178" customFormat="1" ht="46.5" x14ac:dyDescent="0.2">
      <c r="A4094" s="209">
        <v>411300</v>
      </c>
      <c r="B4094" s="210" t="s">
        <v>48</v>
      </c>
      <c r="C4094" s="231">
        <v>9500</v>
      </c>
      <c r="D4094" s="220">
        <v>9500</v>
      </c>
      <c r="E4094" s="220">
        <v>0</v>
      </c>
      <c r="F4094" s="221">
        <f>D4094/C4094*100</f>
        <v>100</v>
      </c>
      <c r="G4094" s="218"/>
      <c r="H4094" s="218"/>
    </row>
    <row r="4095" spans="1:8" s="178" customFormat="1" x14ac:dyDescent="0.2">
      <c r="A4095" s="209">
        <v>411400</v>
      </c>
      <c r="B4095" s="210" t="s">
        <v>49</v>
      </c>
      <c r="C4095" s="231">
        <v>2000</v>
      </c>
      <c r="D4095" s="220">
        <v>7900</v>
      </c>
      <c r="E4095" s="220">
        <v>0</v>
      </c>
      <c r="F4095" s="221"/>
      <c r="G4095" s="218"/>
      <c r="H4095" s="218"/>
    </row>
    <row r="4096" spans="1:8" s="178" customFormat="1" x14ac:dyDescent="0.2">
      <c r="A4096" s="224">
        <v>412000</v>
      </c>
      <c r="B4096" s="222" t="s">
        <v>50</v>
      </c>
      <c r="C4096" s="233">
        <f>SUM(C4097:C4107)</f>
        <v>1140600</v>
      </c>
      <c r="D4096" s="233">
        <f t="shared" ref="D4096" si="1017">SUM(D4097:D4107)</f>
        <v>1139900</v>
      </c>
      <c r="E4096" s="233">
        <f>SUM(E4097:E4107)</f>
        <v>0</v>
      </c>
      <c r="F4096" s="217">
        <f t="shared" ref="F4096:F4110" si="1018">D4096/C4096*100</f>
        <v>99.93862879186392</v>
      </c>
      <c r="G4096" s="218"/>
      <c r="H4096" s="218"/>
    </row>
    <row r="4097" spans="1:8" s="178" customFormat="1" ht="46.5" x14ac:dyDescent="0.2">
      <c r="A4097" s="209">
        <v>412200</v>
      </c>
      <c r="B4097" s="210" t="s">
        <v>52</v>
      </c>
      <c r="C4097" s="231">
        <v>40000</v>
      </c>
      <c r="D4097" s="220">
        <v>42999.999999999993</v>
      </c>
      <c r="E4097" s="220">
        <v>0</v>
      </c>
      <c r="F4097" s="221">
        <f t="shared" si="1018"/>
        <v>107.49999999999997</v>
      </c>
      <c r="G4097" s="218"/>
      <c r="H4097" s="218"/>
    </row>
    <row r="4098" spans="1:8" s="178" customFormat="1" x14ac:dyDescent="0.2">
      <c r="A4098" s="209">
        <v>412300</v>
      </c>
      <c r="B4098" s="210" t="s">
        <v>53</v>
      </c>
      <c r="C4098" s="231">
        <v>10000</v>
      </c>
      <c r="D4098" s="220">
        <v>10000</v>
      </c>
      <c r="E4098" s="220">
        <v>0</v>
      </c>
      <c r="F4098" s="221">
        <f t="shared" si="1018"/>
        <v>100</v>
      </c>
      <c r="G4098" s="218"/>
      <c r="H4098" s="218"/>
    </row>
    <row r="4099" spans="1:8" s="178" customFormat="1" x14ac:dyDescent="0.2">
      <c r="A4099" s="209">
        <v>412500</v>
      </c>
      <c r="B4099" s="210" t="s">
        <v>57</v>
      </c>
      <c r="C4099" s="231">
        <v>10000</v>
      </c>
      <c r="D4099" s="220">
        <v>10000</v>
      </c>
      <c r="E4099" s="220">
        <v>0</v>
      </c>
      <c r="F4099" s="221">
        <f t="shared" si="1018"/>
        <v>100</v>
      </c>
      <c r="G4099" s="218"/>
      <c r="H4099" s="218"/>
    </row>
    <row r="4100" spans="1:8" s="178" customFormat="1" x14ac:dyDescent="0.2">
      <c r="A4100" s="209">
        <v>412600</v>
      </c>
      <c r="B4100" s="210" t="s">
        <v>58</v>
      </c>
      <c r="C4100" s="231">
        <v>24000</v>
      </c>
      <c r="D4100" s="220">
        <v>40000</v>
      </c>
      <c r="E4100" s="220">
        <v>0</v>
      </c>
      <c r="F4100" s="221">
        <f t="shared" si="1018"/>
        <v>166.66666666666669</v>
      </c>
      <c r="G4100" s="218"/>
      <c r="H4100" s="218"/>
    </row>
    <row r="4101" spans="1:8" s="178" customFormat="1" x14ac:dyDescent="0.2">
      <c r="A4101" s="209">
        <v>412700</v>
      </c>
      <c r="B4101" s="210" t="s">
        <v>60</v>
      </c>
      <c r="C4101" s="231">
        <v>90000</v>
      </c>
      <c r="D4101" s="220">
        <v>44999.999999999971</v>
      </c>
      <c r="E4101" s="220">
        <v>0</v>
      </c>
      <c r="F4101" s="221">
        <f t="shared" si="1018"/>
        <v>49.999999999999964</v>
      </c>
      <c r="G4101" s="218"/>
      <c r="H4101" s="218"/>
    </row>
    <row r="4102" spans="1:8" s="178" customFormat="1" x14ac:dyDescent="0.2">
      <c r="A4102" s="209">
        <v>412900</v>
      </c>
      <c r="B4102" s="223" t="s">
        <v>74</v>
      </c>
      <c r="C4102" s="231">
        <v>1999.9999999999998</v>
      </c>
      <c r="D4102" s="220">
        <v>4000</v>
      </c>
      <c r="E4102" s="220">
        <v>0</v>
      </c>
      <c r="F4102" s="221">
        <f t="shared" si="1018"/>
        <v>200.00000000000006</v>
      </c>
      <c r="G4102" s="218"/>
      <c r="H4102" s="218"/>
    </row>
    <row r="4103" spans="1:8" s="178" customFormat="1" x14ac:dyDescent="0.2">
      <c r="A4103" s="209">
        <v>412900</v>
      </c>
      <c r="B4103" s="223" t="s">
        <v>75</v>
      </c>
      <c r="C4103" s="231">
        <v>72000</v>
      </c>
      <c r="D4103" s="220">
        <v>152000</v>
      </c>
      <c r="E4103" s="220">
        <v>0</v>
      </c>
      <c r="F4103" s="221">
        <f t="shared" si="1018"/>
        <v>211.11111111111111</v>
      </c>
      <c r="G4103" s="218"/>
      <c r="H4103" s="218"/>
    </row>
    <row r="4104" spans="1:8" s="178" customFormat="1" x14ac:dyDescent="0.2">
      <c r="A4104" s="209">
        <v>412900</v>
      </c>
      <c r="B4104" s="223" t="s">
        <v>76</v>
      </c>
      <c r="C4104" s="231">
        <v>1000</v>
      </c>
      <c r="D4104" s="220">
        <v>1000</v>
      </c>
      <c r="E4104" s="220">
        <v>0</v>
      </c>
      <c r="F4104" s="221">
        <f t="shared" si="1018"/>
        <v>100</v>
      </c>
      <c r="G4104" s="218"/>
      <c r="H4104" s="218"/>
    </row>
    <row r="4105" spans="1:8" s="178" customFormat="1" ht="46.5" x14ac:dyDescent="0.2">
      <c r="A4105" s="209">
        <v>412900</v>
      </c>
      <c r="B4105" s="223" t="s">
        <v>77</v>
      </c>
      <c r="C4105" s="231">
        <v>40000</v>
      </c>
      <c r="D4105" s="220">
        <v>42500</v>
      </c>
      <c r="E4105" s="220">
        <v>0</v>
      </c>
      <c r="F4105" s="221">
        <f t="shared" si="1018"/>
        <v>106.25</v>
      </c>
      <c r="G4105" s="218"/>
      <c r="H4105" s="218"/>
    </row>
    <row r="4106" spans="1:8" s="178" customFormat="1" x14ac:dyDescent="0.2">
      <c r="A4106" s="209">
        <v>412900</v>
      </c>
      <c r="B4106" s="223" t="s">
        <v>78</v>
      </c>
      <c r="C4106" s="231">
        <v>2000</v>
      </c>
      <c r="D4106" s="220">
        <v>2000</v>
      </c>
      <c r="E4106" s="220">
        <v>0</v>
      </c>
      <c r="F4106" s="221">
        <f t="shared" si="1018"/>
        <v>100</v>
      </c>
      <c r="G4106" s="218"/>
      <c r="H4106" s="218"/>
    </row>
    <row r="4107" spans="1:8" s="178" customFormat="1" x14ac:dyDescent="0.2">
      <c r="A4107" s="209">
        <v>412900</v>
      </c>
      <c r="B4107" s="210" t="s">
        <v>80</v>
      </c>
      <c r="C4107" s="231">
        <v>849600</v>
      </c>
      <c r="D4107" s="220">
        <v>790400</v>
      </c>
      <c r="E4107" s="220">
        <v>0</v>
      </c>
      <c r="F4107" s="221">
        <f t="shared" si="1018"/>
        <v>93.03201506591337</v>
      </c>
      <c r="G4107" s="218"/>
      <c r="H4107" s="218"/>
    </row>
    <row r="4108" spans="1:8" s="178" customFormat="1" x14ac:dyDescent="0.2">
      <c r="A4108" s="224">
        <v>510000</v>
      </c>
      <c r="B4108" s="222" t="s">
        <v>245</v>
      </c>
      <c r="C4108" s="233">
        <f>C4113+C4111+C4109</f>
        <v>6000</v>
      </c>
      <c r="D4108" s="233">
        <f>D4113+D4111+D4109</f>
        <v>8800</v>
      </c>
      <c r="E4108" s="233">
        <f>E4113+E4111+E4109</f>
        <v>0</v>
      </c>
      <c r="F4108" s="217">
        <f t="shared" si="1018"/>
        <v>146.66666666666666</v>
      </c>
      <c r="G4108" s="218"/>
      <c r="H4108" s="218"/>
    </row>
    <row r="4109" spans="1:8" s="234" customFormat="1" x14ac:dyDescent="0.2">
      <c r="A4109" s="224">
        <v>511000</v>
      </c>
      <c r="B4109" s="222" t="s">
        <v>246</v>
      </c>
      <c r="C4109" s="233">
        <f>SUM(C4110:C4110)</f>
        <v>4000</v>
      </c>
      <c r="D4109" s="233">
        <f>SUM(D4110:D4110)</f>
        <v>3500</v>
      </c>
      <c r="E4109" s="233">
        <f>SUM(E4110:E4110)</f>
        <v>0</v>
      </c>
      <c r="F4109" s="217">
        <f t="shared" si="1018"/>
        <v>87.5</v>
      </c>
      <c r="G4109" s="218"/>
      <c r="H4109" s="218"/>
    </row>
    <row r="4110" spans="1:8" s="178" customFormat="1" x14ac:dyDescent="0.2">
      <c r="A4110" s="209">
        <v>511300</v>
      </c>
      <c r="B4110" s="210" t="s">
        <v>249</v>
      </c>
      <c r="C4110" s="231">
        <v>4000</v>
      </c>
      <c r="D4110" s="220">
        <v>3500</v>
      </c>
      <c r="E4110" s="220">
        <v>0</v>
      </c>
      <c r="F4110" s="221">
        <f t="shared" si="1018"/>
        <v>87.5</v>
      </c>
      <c r="G4110" s="218"/>
      <c r="H4110" s="218"/>
    </row>
    <row r="4111" spans="1:8" s="234" customFormat="1" x14ac:dyDescent="0.2">
      <c r="A4111" s="224">
        <v>513000</v>
      </c>
      <c r="B4111" s="222" t="s">
        <v>253</v>
      </c>
      <c r="C4111" s="233">
        <f>C4112</f>
        <v>0</v>
      </c>
      <c r="D4111" s="233">
        <f t="shared" ref="D4111" si="1019">D4112</f>
        <v>100</v>
      </c>
      <c r="E4111" s="233">
        <f t="shared" ref="E4111" si="1020">E4112</f>
        <v>0</v>
      </c>
      <c r="F4111" s="217">
        <v>0</v>
      </c>
      <c r="G4111" s="218"/>
      <c r="H4111" s="218"/>
    </row>
    <row r="4112" spans="1:8" s="178" customFormat="1" x14ac:dyDescent="0.2">
      <c r="A4112" s="239">
        <v>513700</v>
      </c>
      <c r="B4112" s="210" t="s">
        <v>254</v>
      </c>
      <c r="C4112" s="231">
        <v>0</v>
      </c>
      <c r="D4112" s="220">
        <v>100</v>
      </c>
      <c r="E4112" s="220">
        <v>0</v>
      </c>
      <c r="F4112" s="217">
        <v>0</v>
      </c>
      <c r="G4112" s="218"/>
      <c r="H4112" s="218"/>
    </row>
    <row r="4113" spans="1:8" s="234" customFormat="1" x14ac:dyDescent="0.2">
      <c r="A4113" s="224">
        <v>516000</v>
      </c>
      <c r="B4113" s="222" t="s">
        <v>257</v>
      </c>
      <c r="C4113" s="233">
        <f>C4114</f>
        <v>2000</v>
      </c>
      <c r="D4113" s="233">
        <f t="shared" ref="D4113" si="1021">D4114</f>
        <v>5200</v>
      </c>
      <c r="E4113" s="233">
        <f t="shared" ref="E4113" si="1022">E4114</f>
        <v>0</v>
      </c>
      <c r="F4113" s="217">
        <f t="shared" ref="F4113:F4118" si="1023">D4113/C4113*100</f>
        <v>260</v>
      </c>
      <c r="G4113" s="218"/>
      <c r="H4113" s="218"/>
    </row>
    <row r="4114" spans="1:8" s="178" customFormat="1" x14ac:dyDescent="0.2">
      <c r="A4114" s="209">
        <v>516100</v>
      </c>
      <c r="B4114" s="210" t="s">
        <v>257</v>
      </c>
      <c r="C4114" s="231">
        <v>2000</v>
      </c>
      <c r="D4114" s="220">
        <v>5200</v>
      </c>
      <c r="E4114" s="220">
        <v>0</v>
      </c>
      <c r="F4114" s="221">
        <f t="shared" si="1023"/>
        <v>260</v>
      </c>
      <c r="G4114" s="218"/>
      <c r="H4114" s="218"/>
    </row>
    <row r="4115" spans="1:8" s="234" customFormat="1" x14ac:dyDescent="0.2">
      <c r="A4115" s="224">
        <v>630000</v>
      </c>
      <c r="B4115" s="222" t="s">
        <v>277</v>
      </c>
      <c r="C4115" s="233">
        <f>0+C4116</f>
        <v>20200</v>
      </c>
      <c r="D4115" s="233">
        <f>0+D4116</f>
        <v>20200.000000000004</v>
      </c>
      <c r="E4115" s="233">
        <f>0+E4116</f>
        <v>0</v>
      </c>
      <c r="F4115" s="217">
        <f t="shared" si="1023"/>
        <v>100.00000000000003</v>
      </c>
      <c r="G4115" s="218"/>
      <c r="H4115" s="218"/>
    </row>
    <row r="4116" spans="1:8" s="234" customFormat="1" x14ac:dyDescent="0.2">
      <c r="A4116" s="224">
        <v>638000</v>
      </c>
      <c r="B4116" s="222" t="s">
        <v>284</v>
      </c>
      <c r="C4116" s="233">
        <f>C4117</f>
        <v>20200</v>
      </c>
      <c r="D4116" s="233">
        <f t="shared" ref="D4116" si="1024">D4117</f>
        <v>20200.000000000004</v>
      </c>
      <c r="E4116" s="233">
        <f t="shared" ref="E4116" si="1025">E4117</f>
        <v>0</v>
      </c>
      <c r="F4116" s="217">
        <f t="shared" si="1023"/>
        <v>100.00000000000003</v>
      </c>
      <c r="G4116" s="218"/>
      <c r="H4116" s="218"/>
    </row>
    <row r="4117" spans="1:8" s="178" customFormat="1" x14ac:dyDescent="0.2">
      <c r="A4117" s="209">
        <v>638100</v>
      </c>
      <c r="B4117" s="210" t="s">
        <v>285</v>
      </c>
      <c r="C4117" s="231">
        <v>20200</v>
      </c>
      <c r="D4117" s="220">
        <v>20200.000000000004</v>
      </c>
      <c r="E4117" s="220">
        <v>0</v>
      </c>
      <c r="F4117" s="221">
        <f t="shared" si="1023"/>
        <v>100.00000000000003</v>
      </c>
      <c r="G4117" s="218"/>
      <c r="H4117" s="218"/>
    </row>
    <row r="4118" spans="1:8" s="178" customFormat="1" x14ac:dyDescent="0.2">
      <c r="A4118" s="241"/>
      <c r="B4118" s="227" t="s">
        <v>294</v>
      </c>
      <c r="C4118" s="238">
        <f>C4090+C4108+C4115</f>
        <v>1854300</v>
      </c>
      <c r="D4118" s="238">
        <f>D4090+D4108+D4115</f>
        <v>1856400</v>
      </c>
      <c r="E4118" s="238">
        <f>E4090+E4108+E4115</f>
        <v>0</v>
      </c>
      <c r="F4118" s="229">
        <f t="shared" si="1023"/>
        <v>100.11325028312569</v>
      </c>
      <c r="G4118" s="218"/>
      <c r="H4118" s="218"/>
    </row>
    <row r="4119" spans="1:8" s="178" customFormat="1" x14ac:dyDescent="0.2">
      <c r="A4119" s="242"/>
      <c r="B4119" s="202"/>
      <c r="C4119" s="212"/>
      <c r="D4119" s="212"/>
      <c r="E4119" s="212"/>
      <c r="F4119" s="213"/>
      <c r="G4119" s="218"/>
      <c r="H4119" s="218"/>
    </row>
    <row r="4120" spans="1:8" s="178" customFormat="1" x14ac:dyDescent="0.2">
      <c r="A4120" s="205"/>
      <c r="B4120" s="202"/>
      <c r="C4120" s="231"/>
      <c r="D4120" s="231"/>
      <c r="E4120" s="231"/>
      <c r="F4120" s="232"/>
      <c r="G4120" s="218"/>
      <c r="H4120" s="218"/>
    </row>
    <row r="4121" spans="1:8" s="178" customFormat="1" x14ac:dyDescent="0.2">
      <c r="A4121" s="209" t="s">
        <v>499</v>
      </c>
      <c r="B4121" s="222"/>
      <c r="C4121" s="231"/>
      <c r="D4121" s="231"/>
      <c r="E4121" s="231"/>
      <c r="F4121" s="232"/>
      <c r="G4121" s="218"/>
      <c r="H4121" s="218"/>
    </row>
    <row r="4122" spans="1:8" s="178" customFormat="1" x14ac:dyDescent="0.2">
      <c r="A4122" s="209" t="s">
        <v>500</v>
      </c>
      <c r="B4122" s="222"/>
      <c r="C4122" s="231"/>
      <c r="D4122" s="231"/>
      <c r="E4122" s="231"/>
      <c r="F4122" s="232"/>
      <c r="G4122" s="218"/>
      <c r="H4122" s="218"/>
    </row>
    <row r="4123" spans="1:8" s="178" customFormat="1" x14ac:dyDescent="0.2">
      <c r="A4123" s="209" t="s">
        <v>398</v>
      </c>
      <c r="B4123" s="222"/>
      <c r="C4123" s="231"/>
      <c r="D4123" s="231"/>
      <c r="E4123" s="231"/>
      <c r="F4123" s="232"/>
      <c r="G4123" s="218"/>
      <c r="H4123" s="218"/>
    </row>
    <row r="4124" spans="1:8" s="178" customFormat="1" x14ac:dyDescent="0.2">
      <c r="A4124" s="209" t="s">
        <v>501</v>
      </c>
      <c r="B4124" s="222"/>
      <c r="C4124" s="231"/>
      <c r="D4124" s="231"/>
      <c r="E4124" s="231"/>
      <c r="F4124" s="232"/>
      <c r="G4124" s="218"/>
      <c r="H4124" s="218"/>
    </row>
    <row r="4125" spans="1:8" s="178" customFormat="1" x14ac:dyDescent="0.2">
      <c r="A4125" s="209"/>
      <c r="B4125" s="211"/>
      <c r="C4125" s="212"/>
      <c r="D4125" s="212"/>
      <c r="E4125" s="212"/>
      <c r="F4125" s="213"/>
      <c r="G4125" s="218"/>
      <c r="H4125" s="218"/>
    </row>
    <row r="4126" spans="1:8" s="178" customFormat="1" x14ac:dyDescent="0.2">
      <c r="A4126" s="224">
        <v>410000</v>
      </c>
      <c r="B4126" s="215" t="s">
        <v>44</v>
      </c>
      <c r="C4126" s="233">
        <f>C4127+C4132+C4152+C4148+C4146+C4157</f>
        <v>12272000</v>
      </c>
      <c r="D4126" s="233">
        <f>D4127+D4132+D4152+D4148+D4146+D4157</f>
        <v>12362700</v>
      </c>
      <c r="E4126" s="233">
        <f>E4127+E4132+E4152+E4148+E4146+E4157</f>
        <v>0</v>
      </c>
      <c r="F4126" s="217">
        <f t="shared" ref="F4126:F4164" si="1026">D4126/C4126*100</f>
        <v>100.73908083441982</v>
      </c>
      <c r="G4126" s="218"/>
      <c r="H4126" s="218"/>
    </row>
    <row r="4127" spans="1:8" s="178" customFormat="1" x14ac:dyDescent="0.2">
      <c r="A4127" s="224">
        <v>411000</v>
      </c>
      <c r="B4127" s="215" t="s">
        <v>45</v>
      </c>
      <c r="C4127" s="233">
        <f>SUM(C4128:C4131)</f>
        <v>6555000</v>
      </c>
      <c r="D4127" s="233">
        <f t="shared" ref="D4127" si="1027">SUM(D4128:D4131)</f>
        <v>6645800</v>
      </c>
      <c r="E4127" s="233">
        <f>SUM(E4128:E4131)</f>
        <v>0</v>
      </c>
      <c r="F4127" s="217">
        <f t="shared" si="1026"/>
        <v>101.38520213577422</v>
      </c>
      <c r="G4127" s="218"/>
      <c r="H4127" s="218"/>
    </row>
    <row r="4128" spans="1:8" s="178" customFormat="1" x14ac:dyDescent="0.2">
      <c r="A4128" s="209">
        <v>411100</v>
      </c>
      <c r="B4128" s="210" t="s">
        <v>46</v>
      </c>
      <c r="C4128" s="231">
        <v>6185000</v>
      </c>
      <c r="D4128" s="220">
        <v>6118000</v>
      </c>
      <c r="E4128" s="220">
        <v>0</v>
      </c>
      <c r="F4128" s="221">
        <f t="shared" si="1026"/>
        <v>98.916734033953119</v>
      </c>
      <c r="G4128" s="218"/>
      <c r="H4128" s="218"/>
    </row>
    <row r="4129" spans="1:8" s="178" customFormat="1" ht="46.5" x14ac:dyDescent="0.2">
      <c r="A4129" s="209">
        <v>411200</v>
      </c>
      <c r="B4129" s="210" t="s">
        <v>47</v>
      </c>
      <c r="C4129" s="231">
        <v>210000</v>
      </c>
      <c r="D4129" s="220">
        <v>217800</v>
      </c>
      <c r="E4129" s="220">
        <v>0</v>
      </c>
      <c r="F4129" s="221">
        <f t="shared" si="1026"/>
        <v>103.71428571428571</v>
      </c>
      <c r="G4129" s="218"/>
      <c r="H4129" s="218"/>
    </row>
    <row r="4130" spans="1:8" s="178" customFormat="1" ht="46.5" x14ac:dyDescent="0.2">
      <c r="A4130" s="209">
        <v>411300</v>
      </c>
      <c r="B4130" s="210" t="s">
        <v>48</v>
      </c>
      <c r="C4130" s="231">
        <v>120000</v>
      </c>
      <c r="D4130" s="220">
        <v>230000</v>
      </c>
      <c r="E4130" s="220">
        <v>0</v>
      </c>
      <c r="F4130" s="221">
        <f t="shared" si="1026"/>
        <v>191.66666666666669</v>
      </c>
      <c r="G4130" s="218"/>
      <c r="H4130" s="218"/>
    </row>
    <row r="4131" spans="1:8" s="178" customFormat="1" x14ac:dyDescent="0.2">
      <c r="A4131" s="209">
        <v>411400</v>
      </c>
      <c r="B4131" s="210" t="s">
        <v>49</v>
      </c>
      <c r="C4131" s="231">
        <v>40000</v>
      </c>
      <c r="D4131" s="220">
        <v>80000</v>
      </c>
      <c r="E4131" s="220">
        <v>0</v>
      </c>
      <c r="F4131" s="221">
        <f t="shared" si="1026"/>
        <v>200</v>
      </c>
      <c r="G4131" s="218"/>
      <c r="H4131" s="218"/>
    </row>
    <row r="4132" spans="1:8" s="178" customFormat="1" x14ac:dyDescent="0.2">
      <c r="A4132" s="224">
        <v>412000</v>
      </c>
      <c r="B4132" s="222" t="s">
        <v>50</v>
      </c>
      <c r="C4132" s="233">
        <f>SUM(C4133:C4145)</f>
        <v>837000</v>
      </c>
      <c r="D4132" s="233">
        <f>SUM(D4133:D4145)</f>
        <v>836400</v>
      </c>
      <c r="E4132" s="233">
        <f>SUM(E4133:E4145)</f>
        <v>0</v>
      </c>
      <c r="F4132" s="217">
        <f t="shared" si="1026"/>
        <v>99.928315412186379</v>
      </c>
      <c r="G4132" s="218"/>
      <c r="H4132" s="218"/>
    </row>
    <row r="4133" spans="1:8" s="178" customFormat="1" x14ac:dyDescent="0.2">
      <c r="A4133" s="209">
        <v>412100</v>
      </c>
      <c r="B4133" s="210" t="s">
        <v>51</v>
      </c>
      <c r="C4133" s="231">
        <v>40000</v>
      </c>
      <c r="D4133" s="220">
        <v>39400</v>
      </c>
      <c r="E4133" s="220">
        <v>0</v>
      </c>
      <c r="F4133" s="221">
        <f t="shared" si="1026"/>
        <v>98.5</v>
      </c>
      <c r="G4133" s="218"/>
      <c r="H4133" s="218"/>
    </row>
    <row r="4134" spans="1:8" s="178" customFormat="1" ht="46.5" x14ac:dyDescent="0.2">
      <c r="A4134" s="209">
        <v>412200</v>
      </c>
      <c r="B4134" s="210" t="s">
        <v>52</v>
      </c>
      <c r="C4134" s="231">
        <v>115000</v>
      </c>
      <c r="D4134" s="220">
        <v>114100</v>
      </c>
      <c r="E4134" s="220">
        <v>0</v>
      </c>
      <c r="F4134" s="221">
        <f t="shared" si="1026"/>
        <v>99.217391304347828</v>
      </c>
      <c r="G4134" s="218"/>
      <c r="H4134" s="218"/>
    </row>
    <row r="4135" spans="1:8" s="178" customFormat="1" x14ac:dyDescent="0.2">
      <c r="A4135" s="209">
        <v>412300</v>
      </c>
      <c r="B4135" s="210" t="s">
        <v>53</v>
      </c>
      <c r="C4135" s="231">
        <v>80000</v>
      </c>
      <c r="D4135" s="220">
        <v>80000</v>
      </c>
      <c r="E4135" s="220">
        <v>0</v>
      </c>
      <c r="F4135" s="221">
        <f t="shared" si="1026"/>
        <v>100</v>
      </c>
      <c r="G4135" s="218"/>
      <c r="H4135" s="218"/>
    </row>
    <row r="4136" spans="1:8" s="178" customFormat="1" x14ac:dyDescent="0.2">
      <c r="A4136" s="209">
        <v>412500</v>
      </c>
      <c r="B4136" s="210" t="s">
        <v>57</v>
      </c>
      <c r="C4136" s="231">
        <v>110000</v>
      </c>
      <c r="D4136" s="220">
        <v>110000</v>
      </c>
      <c r="E4136" s="220">
        <v>0</v>
      </c>
      <c r="F4136" s="221">
        <f t="shared" si="1026"/>
        <v>100</v>
      </c>
      <c r="G4136" s="218"/>
      <c r="H4136" s="218"/>
    </row>
    <row r="4137" spans="1:8" s="178" customFormat="1" x14ac:dyDescent="0.2">
      <c r="A4137" s="209">
        <v>412600</v>
      </c>
      <c r="B4137" s="210" t="s">
        <v>58</v>
      </c>
      <c r="C4137" s="231">
        <v>200000</v>
      </c>
      <c r="D4137" s="220">
        <v>200000.00000000003</v>
      </c>
      <c r="E4137" s="220">
        <v>0</v>
      </c>
      <c r="F4137" s="221">
        <f t="shared" si="1026"/>
        <v>100.00000000000003</v>
      </c>
      <c r="G4137" s="218"/>
      <c r="H4137" s="218"/>
    </row>
    <row r="4138" spans="1:8" s="178" customFormat="1" x14ac:dyDescent="0.2">
      <c r="A4138" s="209">
        <v>412700</v>
      </c>
      <c r="B4138" s="210" t="s">
        <v>60</v>
      </c>
      <c r="C4138" s="231">
        <v>145000</v>
      </c>
      <c r="D4138" s="220">
        <v>145000</v>
      </c>
      <c r="E4138" s="220">
        <v>0</v>
      </c>
      <c r="F4138" s="221">
        <f t="shared" si="1026"/>
        <v>100</v>
      </c>
      <c r="G4138" s="218"/>
      <c r="H4138" s="218"/>
    </row>
    <row r="4139" spans="1:8" s="178" customFormat="1" x14ac:dyDescent="0.2">
      <c r="A4139" s="209">
        <v>412700</v>
      </c>
      <c r="B4139" s="210" t="s">
        <v>69</v>
      </c>
      <c r="C4139" s="231">
        <v>3000</v>
      </c>
      <c r="D4139" s="220">
        <v>3000</v>
      </c>
      <c r="E4139" s="220">
        <v>0</v>
      </c>
      <c r="F4139" s="221">
        <f t="shared" si="1026"/>
        <v>100</v>
      </c>
      <c r="G4139" s="218"/>
      <c r="H4139" s="218"/>
    </row>
    <row r="4140" spans="1:8" s="178" customFormat="1" x14ac:dyDescent="0.2">
      <c r="A4140" s="209">
        <v>412900</v>
      </c>
      <c r="B4140" s="223" t="s">
        <v>74</v>
      </c>
      <c r="C4140" s="231">
        <v>1999.9999999999998</v>
      </c>
      <c r="D4140" s="220">
        <v>3999.9999999999991</v>
      </c>
      <c r="E4140" s="220">
        <v>0</v>
      </c>
      <c r="F4140" s="221">
        <f t="shared" si="1026"/>
        <v>199.99999999999997</v>
      </c>
      <c r="G4140" s="218"/>
      <c r="H4140" s="218"/>
    </row>
    <row r="4141" spans="1:8" s="178" customFormat="1" x14ac:dyDescent="0.2">
      <c r="A4141" s="209">
        <v>412900</v>
      </c>
      <c r="B4141" s="223" t="s">
        <v>75</v>
      </c>
      <c r="C4141" s="231">
        <v>115000</v>
      </c>
      <c r="D4141" s="220">
        <v>105000.00000000001</v>
      </c>
      <c r="E4141" s="220">
        <v>0</v>
      </c>
      <c r="F4141" s="221">
        <f t="shared" si="1026"/>
        <v>91.304347826086968</v>
      </c>
      <c r="G4141" s="218"/>
      <c r="H4141" s="218"/>
    </row>
    <row r="4142" spans="1:8" s="178" customFormat="1" x14ac:dyDescent="0.2">
      <c r="A4142" s="209">
        <v>412900</v>
      </c>
      <c r="B4142" s="223" t="s">
        <v>76</v>
      </c>
      <c r="C4142" s="231">
        <v>3999.9999999999995</v>
      </c>
      <c r="D4142" s="220">
        <v>9200</v>
      </c>
      <c r="E4142" s="220">
        <v>0</v>
      </c>
      <c r="F4142" s="221">
        <f t="shared" si="1026"/>
        <v>230.00000000000003</v>
      </c>
      <c r="G4142" s="218"/>
      <c r="H4142" s="218"/>
    </row>
    <row r="4143" spans="1:8" s="178" customFormat="1" ht="46.5" x14ac:dyDescent="0.2">
      <c r="A4143" s="209">
        <v>412900</v>
      </c>
      <c r="B4143" s="223" t="s">
        <v>77</v>
      </c>
      <c r="C4143" s="231">
        <v>10000</v>
      </c>
      <c r="D4143" s="220">
        <v>11700.000000000007</v>
      </c>
      <c r="E4143" s="220">
        <v>0</v>
      </c>
      <c r="F4143" s="221">
        <f t="shared" si="1026"/>
        <v>117.00000000000009</v>
      </c>
      <c r="G4143" s="218"/>
      <c r="H4143" s="218"/>
    </row>
    <row r="4144" spans="1:8" s="178" customFormat="1" x14ac:dyDescent="0.2">
      <c r="A4144" s="209">
        <v>412900</v>
      </c>
      <c r="B4144" s="210" t="s">
        <v>78</v>
      </c>
      <c r="C4144" s="231">
        <v>12000</v>
      </c>
      <c r="D4144" s="220">
        <v>13499.999999999998</v>
      </c>
      <c r="E4144" s="220">
        <v>0</v>
      </c>
      <c r="F4144" s="221">
        <f t="shared" si="1026"/>
        <v>112.49999999999997</v>
      </c>
      <c r="G4144" s="218"/>
      <c r="H4144" s="218"/>
    </row>
    <row r="4145" spans="1:8" s="178" customFormat="1" x14ac:dyDescent="0.2">
      <c r="A4145" s="209">
        <v>412900</v>
      </c>
      <c r="B4145" s="210" t="s">
        <v>80</v>
      </c>
      <c r="C4145" s="231">
        <v>1000</v>
      </c>
      <c r="D4145" s="220">
        <v>1500</v>
      </c>
      <c r="E4145" s="220">
        <v>0</v>
      </c>
      <c r="F4145" s="221">
        <f t="shared" si="1026"/>
        <v>150</v>
      </c>
      <c r="G4145" s="218"/>
      <c r="H4145" s="218"/>
    </row>
    <row r="4146" spans="1:8" s="234" customFormat="1" x14ac:dyDescent="0.2">
      <c r="A4146" s="224">
        <v>413000</v>
      </c>
      <c r="B4146" s="222" t="s">
        <v>97</v>
      </c>
      <c r="C4146" s="233">
        <f>C4147</f>
        <v>1000</v>
      </c>
      <c r="D4146" s="233">
        <f t="shared" ref="D4146" si="1028">D4147</f>
        <v>1500.0000000000005</v>
      </c>
      <c r="E4146" s="233">
        <f t="shared" ref="E4146" si="1029">E4147</f>
        <v>0</v>
      </c>
      <c r="F4146" s="217">
        <f t="shared" si="1026"/>
        <v>150.00000000000006</v>
      </c>
      <c r="G4146" s="218"/>
      <c r="H4146" s="218"/>
    </row>
    <row r="4147" spans="1:8" s="178" customFormat="1" x14ac:dyDescent="0.2">
      <c r="A4147" s="209">
        <v>413900</v>
      </c>
      <c r="B4147" s="210" t="s">
        <v>106</v>
      </c>
      <c r="C4147" s="231">
        <v>1000</v>
      </c>
      <c r="D4147" s="220">
        <v>1500.0000000000005</v>
      </c>
      <c r="E4147" s="220">
        <v>0</v>
      </c>
      <c r="F4147" s="221">
        <f t="shared" si="1026"/>
        <v>150.00000000000006</v>
      </c>
      <c r="G4147" s="218"/>
      <c r="H4147" s="218"/>
    </row>
    <row r="4148" spans="1:8" s="234" customFormat="1" x14ac:dyDescent="0.2">
      <c r="A4148" s="224">
        <v>414000</v>
      </c>
      <c r="B4148" s="222" t="s">
        <v>107</v>
      </c>
      <c r="C4148" s="233">
        <f>SUM(C4149:C4151)</f>
        <v>4115000</v>
      </c>
      <c r="D4148" s="233">
        <f t="shared" ref="D4148" si="1030">SUM(D4149:D4151)</f>
        <v>4115000</v>
      </c>
      <c r="E4148" s="233">
        <f t="shared" ref="E4148" si="1031">SUM(E4149:E4151)</f>
        <v>0</v>
      </c>
      <c r="F4148" s="217">
        <f t="shared" si="1026"/>
        <v>100</v>
      </c>
      <c r="G4148" s="218"/>
      <c r="H4148" s="218"/>
    </row>
    <row r="4149" spans="1:8" s="178" customFormat="1" x14ac:dyDescent="0.2">
      <c r="A4149" s="209">
        <v>414100</v>
      </c>
      <c r="B4149" s="210" t="s">
        <v>110</v>
      </c>
      <c r="C4149" s="231">
        <v>4000000</v>
      </c>
      <c r="D4149" s="220">
        <v>4000000</v>
      </c>
      <c r="E4149" s="220">
        <v>0</v>
      </c>
      <c r="F4149" s="221">
        <f t="shared" si="1026"/>
        <v>100</v>
      </c>
      <c r="G4149" s="218"/>
      <c r="H4149" s="218"/>
    </row>
    <row r="4150" spans="1:8" s="178" customFormat="1" x14ac:dyDescent="0.2">
      <c r="A4150" s="209">
        <v>414100</v>
      </c>
      <c r="B4150" s="210" t="s">
        <v>642</v>
      </c>
      <c r="C4150" s="231">
        <v>100000</v>
      </c>
      <c r="D4150" s="220">
        <v>100000</v>
      </c>
      <c r="E4150" s="220">
        <v>0</v>
      </c>
      <c r="F4150" s="221">
        <f t="shared" si="1026"/>
        <v>100</v>
      </c>
      <c r="G4150" s="218"/>
      <c r="H4150" s="218"/>
    </row>
    <row r="4151" spans="1:8" s="178" customFormat="1" x14ac:dyDescent="0.2">
      <c r="A4151" s="209">
        <v>414100</v>
      </c>
      <c r="B4151" s="210" t="s">
        <v>111</v>
      </c>
      <c r="C4151" s="231">
        <v>15000</v>
      </c>
      <c r="D4151" s="220">
        <v>15000</v>
      </c>
      <c r="E4151" s="220">
        <v>0</v>
      </c>
      <c r="F4151" s="221">
        <f t="shared" si="1026"/>
        <v>100</v>
      </c>
      <c r="G4151" s="218"/>
      <c r="H4151" s="218"/>
    </row>
    <row r="4152" spans="1:8" s="236" customFormat="1" x14ac:dyDescent="0.2">
      <c r="A4152" s="224">
        <v>415000</v>
      </c>
      <c r="B4152" s="222" t="s">
        <v>119</v>
      </c>
      <c r="C4152" s="233">
        <f>SUM(C4153:C4156)</f>
        <v>750000</v>
      </c>
      <c r="D4152" s="233">
        <f>SUM(D4153:D4156)</f>
        <v>750000</v>
      </c>
      <c r="E4152" s="233">
        <f>SUM(E4153:E4156)</f>
        <v>0</v>
      </c>
      <c r="F4152" s="217">
        <f t="shared" si="1026"/>
        <v>100</v>
      </c>
      <c r="G4152" s="218"/>
      <c r="H4152" s="218"/>
    </row>
    <row r="4153" spans="1:8" s="178" customFormat="1" x14ac:dyDescent="0.2">
      <c r="A4153" s="239">
        <v>415100</v>
      </c>
      <c r="B4153" s="210" t="s">
        <v>120</v>
      </c>
      <c r="C4153" s="231">
        <v>50000</v>
      </c>
      <c r="D4153" s="220">
        <v>50000</v>
      </c>
      <c r="E4153" s="220">
        <v>0</v>
      </c>
      <c r="F4153" s="221">
        <f t="shared" si="1026"/>
        <v>100</v>
      </c>
      <c r="G4153" s="218"/>
      <c r="H4153" s="218"/>
    </row>
    <row r="4154" spans="1:8" s="178" customFormat="1" x14ac:dyDescent="0.2">
      <c r="A4154" s="209">
        <v>415200</v>
      </c>
      <c r="B4154" s="210" t="s">
        <v>146</v>
      </c>
      <c r="C4154" s="231">
        <v>100000</v>
      </c>
      <c r="D4154" s="220">
        <v>100000</v>
      </c>
      <c r="E4154" s="220">
        <v>0</v>
      </c>
      <c r="F4154" s="221">
        <f t="shared" si="1026"/>
        <v>100</v>
      </c>
      <c r="G4154" s="218"/>
      <c r="H4154" s="218"/>
    </row>
    <row r="4155" spans="1:8" s="178" customFormat="1" x14ac:dyDescent="0.2">
      <c r="A4155" s="209">
        <v>415200</v>
      </c>
      <c r="B4155" s="210" t="s">
        <v>147</v>
      </c>
      <c r="C4155" s="231">
        <v>500000</v>
      </c>
      <c r="D4155" s="220">
        <v>500000</v>
      </c>
      <c r="E4155" s="220">
        <v>0</v>
      </c>
      <c r="F4155" s="221">
        <f t="shared" si="1026"/>
        <v>100</v>
      </c>
      <c r="G4155" s="218"/>
      <c r="H4155" s="218"/>
    </row>
    <row r="4156" spans="1:8" s="178" customFormat="1" x14ac:dyDescent="0.2">
      <c r="A4156" s="209">
        <v>415200</v>
      </c>
      <c r="B4156" s="210" t="s">
        <v>148</v>
      </c>
      <c r="C4156" s="231">
        <v>100000</v>
      </c>
      <c r="D4156" s="220">
        <v>100000</v>
      </c>
      <c r="E4156" s="220">
        <v>0</v>
      </c>
      <c r="F4156" s="221">
        <f t="shared" si="1026"/>
        <v>100</v>
      </c>
      <c r="G4156" s="218"/>
      <c r="H4156" s="218"/>
    </row>
    <row r="4157" spans="1:8" s="234" customFormat="1" ht="46.5" x14ac:dyDescent="0.2">
      <c r="A4157" s="224">
        <v>418000</v>
      </c>
      <c r="B4157" s="222" t="s">
        <v>198</v>
      </c>
      <c r="C4157" s="233">
        <f>C4158+C4159</f>
        <v>14000</v>
      </c>
      <c r="D4157" s="233">
        <f t="shared" ref="D4157" si="1032">D4158+D4159</f>
        <v>14000</v>
      </c>
      <c r="E4157" s="233">
        <f>E4158+E4159</f>
        <v>0</v>
      </c>
      <c r="F4157" s="217">
        <f t="shared" si="1026"/>
        <v>100</v>
      </c>
      <c r="G4157" s="218"/>
      <c r="H4157" s="218"/>
    </row>
    <row r="4158" spans="1:8" s="178" customFormat="1" x14ac:dyDescent="0.2">
      <c r="A4158" s="209">
        <v>418200</v>
      </c>
      <c r="B4158" s="210" t="s">
        <v>199</v>
      </c>
      <c r="C4158" s="231">
        <v>10000</v>
      </c>
      <c r="D4158" s="220">
        <v>14000</v>
      </c>
      <c r="E4158" s="220">
        <v>0</v>
      </c>
      <c r="F4158" s="221">
        <f t="shared" si="1026"/>
        <v>140</v>
      </c>
      <c r="G4158" s="218"/>
      <c r="H4158" s="218"/>
    </row>
    <row r="4159" spans="1:8" s="178" customFormat="1" x14ac:dyDescent="0.2">
      <c r="A4159" s="209">
        <v>418400</v>
      </c>
      <c r="B4159" s="210" t="s">
        <v>200</v>
      </c>
      <c r="C4159" s="231">
        <v>4000</v>
      </c>
      <c r="D4159" s="220">
        <v>0</v>
      </c>
      <c r="E4159" s="220">
        <v>0</v>
      </c>
      <c r="F4159" s="221">
        <f t="shared" si="1026"/>
        <v>0</v>
      </c>
      <c r="G4159" s="218"/>
      <c r="H4159" s="218"/>
    </row>
    <row r="4160" spans="1:8" s="236" customFormat="1" x14ac:dyDescent="0.2">
      <c r="A4160" s="224">
        <v>480000</v>
      </c>
      <c r="B4160" s="222" t="s">
        <v>202</v>
      </c>
      <c r="C4160" s="233">
        <f>C4161</f>
        <v>12100000</v>
      </c>
      <c r="D4160" s="233">
        <f t="shared" ref="D4160" si="1033">D4161</f>
        <v>23800000</v>
      </c>
      <c r="E4160" s="233">
        <f t="shared" ref="E4160" si="1034">E4161</f>
        <v>0</v>
      </c>
      <c r="F4160" s="217">
        <f t="shared" si="1026"/>
        <v>196.69421487603307</v>
      </c>
      <c r="G4160" s="218"/>
      <c r="H4160" s="218"/>
    </row>
    <row r="4161" spans="1:8" s="236" customFormat="1" x14ac:dyDescent="0.2">
      <c r="A4161" s="224">
        <v>488000</v>
      </c>
      <c r="B4161" s="222" t="s">
        <v>31</v>
      </c>
      <c r="C4161" s="233">
        <f>SUM(C4162:C4165)</f>
        <v>12100000</v>
      </c>
      <c r="D4161" s="233">
        <f>SUM(D4162:D4165)</f>
        <v>23800000</v>
      </c>
      <c r="E4161" s="233">
        <f>SUM(E4162:E4165)</f>
        <v>0</v>
      </c>
      <c r="F4161" s="217">
        <f t="shared" si="1026"/>
        <v>196.69421487603307</v>
      </c>
      <c r="G4161" s="218"/>
      <c r="H4161" s="218"/>
    </row>
    <row r="4162" spans="1:8" s="178" customFormat="1" ht="46.5" x14ac:dyDescent="0.2">
      <c r="A4162" s="209">
        <v>488100</v>
      </c>
      <c r="B4162" s="210" t="s">
        <v>236</v>
      </c>
      <c r="C4162" s="231">
        <v>400000</v>
      </c>
      <c r="D4162" s="220">
        <v>200000</v>
      </c>
      <c r="E4162" s="220">
        <v>0</v>
      </c>
      <c r="F4162" s="221">
        <f t="shared" si="1026"/>
        <v>50</v>
      </c>
      <c r="G4162" s="218"/>
      <c r="H4162" s="218"/>
    </row>
    <row r="4163" spans="1:8" s="178" customFormat="1" x14ac:dyDescent="0.2">
      <c r="A4163" s="209">
        <v>488100</v>
      </c>
      <c r="B4163" s="210" t="s">
        <v>237</v>
      </c>
      <c r="C4163" s="231">
        <v>11250000</v>
      </c>
      <c r="D4163" s="220">
        <v>15350000.000000002</v>
      </c>
      <c r="E4163" s="220">
        <v>0</v>
      </c>
      <c r="F4163" s="221">
        <f t="shared" si="1026"/>
        <v>136.44444444444446</v>
      </c>
      <c r="G4163" s="218"/>
      <c r="H4163" s="218"/>
    </row>
    <row r="4164" spans="1:8" s="178" customFormat="1" x14ac:dyDescent="0.2">
      <c r="A4164" s="209">
        <v>488100</v>
      </c>
      <c r="B4164" s="210" t="s">
        <v>612</v>
      </c>
      <c r="C4164" s="231">
        <v>450000</v>
      </c>
      <c r="D4164" s="220">
        <v>450000.00000000006</v>
      </c>
      <c r="E4164" s="220">
        <v>0</v>
      </c>
      <c r="F4164" s="221">
        <f t="shared" si="1026"/>
        <v>100.00000000000003</v>
      </c>
      <c r="G4164" s="218"/>
      <c r="H4164" s="218"/>
    </row>
    <row r="4165" spans="1:8" s="178" customFormat="1" x14ac:dyDescent="0.2">
      <c r="A4165" s="209">
        <v>488100</v>
      </c>
      <c r="B4165" s="210" t="s">
        <v>31</v>
      </c>
      <c r="C4165" s="231">
        <v>0</v>
      </c>
      <c r="D4165" s="220">
        <v>7800000</v>
      </c>
      <c r="E4165" s="220">
        <v>0</v>
      </c>
      <c r="F4165" s="217">
        <v>0</v>
      </c>
      <c r="G4165" s="218"/>
      <c r="H4165" s="218"/>
    </row>
    <row r="4166" spans="1:8" s="178" customFormat="1" x14ac:dyDescent="0.2">
      <c r="A4166" s="224">
        <v>510000</v>
      </c>
      <c r="B4166" s="222" t="s">
        <v>245</v>
      </c>
      <c r="C4166" s="233">
        <f>C4167+C4169+0</f>
        <v>48000</v>
      </c>
      <c r="D4166" s="233">
        <f>D4167+D4169+0</f>
        <v>48000</v>
      </c>
      <c r="E4166" s="233">
        <f>E4167+E4169+0</f>
        <v>0</v>
      </c>
      <c r="F4166" s="217">
        <f t="shared" ref="F4166:F4179" si="1035">D4166/C4166*100</f>
        <v>100</v>
      </c>
      <c r="G4166" s="218"/>
      <c r="H4166" s="218"/>
    </row>
    <row r="4167" spans="1:8" s="178" customFormat="1" x14ac:dyDescent="0.2">
      <c r="A4167" s="224">
        <v>511000</v>
      </c>
      <c r="B4167" s="222" t="s">
        <v>246</v>
      </c>
      <c r="C4167" s="233">
        <f>SUM(C4168:C4168)</f>
        <v>20000</v>
      </c>
      <c r="D4167" s="233">
        <f>SUM(D4168:D4168)</f>
        <v>20000</v>
      </c>
      <c r="E4167" s="233">
        <f>SUM(E4168:E4168)</f>
        <v>0</v>
      </c>
      <c r="F4167" s="217">
        <f t="shared" si="1035"/>
        <v>100</v>
      </c>
      <c r="G4167" s="218"/>
      <c r="H4167" s="218"/>
    </row>
    <row r="4168" spans="1:8" s="178" customFormat="1" x14ac:dyDescent="0.2">
      <c r="A4168" s="209">
        <v>511300</v>
      </c>
      <c r="B4168" s="210" t="s">
        <v>249</v>
      </c>
      <c r="C4168" s="231">
        <v>20000</v>
      </c>
      <c r="D4168" s="220">
        <v>20000</v>
      </c>
      <c r="E4168" s="220">
        <v>0</v>
      </c>
      <c r="F4168" s="221">
        <f t="shared" si="1035"/>
        <v>100</v>
      </c>
      <c r="G4168" s="218"/>
      <c r="H4168" s="218"/>
    </row>
    <row r="4169" spans="1:8" s="234" customFormat="1" x14ac:dyDescent="0.2">
      <c r="A4169" s="224">
        <v>516000</v>
      </c>
      <c r="B4169" s="222" t="s">
        <v>257</v>
      </c>
      <c r="C4169" s="233">
        <f>C4170</f>
        <v>28000</v>
      </c>
      <c r="D4169" s="233">
        <f t="shared" ref="D4169" si="1036">D4170</f>
        <v>28000</v>
      </c>
      <c r="E4169" s="233">
        <f t="shared" ref="E4169" si="1037">E4170</f>
        <v>0</v>
      </c>
      <c r="F4169" s="217">
        <f t="shared" si="1035"/>
        <v>100</v>
      </c>
      <c r="G4169" s="218"/>
      <c r="H4169" s="218"/>
    </row>
    <row r="4170" spans="1:8" s="178" customFormat="1" x14ac:dyDescent="0.2">
      <c r="A4170" s="209">
        <v>516100</v>
      </c>
      <c r="B4170" s="210" t="s">
        <v>257</v>
      </c>
      <c r="C4170" s="231">
        <v>28000</v>
      </c>
      <c r="D4170" s="220">
        <v>28000</v>
      </c>
      <c r="E4170" s="220">
        <v>0</v>
      </c>
      <c r="F4170" s="221">
        <f t="shared" si="1035"/>
        <v>100</v>
      </c>
      <c r="G4170" s="218"/>
      <c r="H4170" s="218"/>
    </row>
    <row r="4171" spans="1:8" s="234" customFormat="1" x14ac:dyDescent="0.2">
      <c r="A4171" s="224">
        <v>610000</v>
      </c>
      <c r="B4171" s="222" t="s">
        <v>262</v>
      </c>
      <c r="C4171" s="233">
        <f>0+C4172</f>
        <v>300000</v>
      </c>
      <c r="D4171" s="233">
        <f>0+D4172</f>
        <v>300000</v>
      </c>
      <c r="E4171" s="233">
        <f>0+E4172</f>
        <v>0</v>
      </c>
      <c r="F4171" s="217">
        <f t="shared" si="1035"/>
        <v>100</v>
      </c>
      <c r="G4171" s="218"/>
      <c r="H4171" s="218"/>
    </row>
    <row r="4172" spans="1:8" s="234" customFormat="1" ht="46.5" x14ac:dyDescent="0.2">
      <c r="A4172" s="224">
        <v>618000</v>
      </c>
      <c r="B4172" s="222" t="s">
        <v>265</v>
      </c>
      <c r="C4172" s="233">
        <f>C4173</f>
        <v>300000</v>
      </c>
      <c r="D4172" s="233">
        <f t="shared" ref="D4172" si="1038">D4173</f>
        <v>300000</v>
      </c>
      <c r="E4172" s="233">
        <f t="shared" ref="E4172" si="1039">E4173</f>
        <v>0</v>
      </c>
      <c r="F4172" s="217">
        <f t="shared" si="1035"/>
        <v>100</v>
      </c>
      <c r="G4172" s="218"/>
      <c r="H4172" s="218"/>
    </row>
    <row r="4173" spans="1:8" s="178" customFormat="1" ht="46.5" x14ac:dyDescent="0.2">
      <c r="A4173" s="209">
        <v>618100</v>
      </c>
      <c r="B4173" s="210" t="s">
        <v>266</v>
      </c>
      <c r="C4173" s="231">
        <v>300000</v>
      </c>
      <c r="D4173" s="220">
        <v>300000</v>
      </c>
      <c r="E4173" s="220">
        <v>0</v>
      </c>
      <c r="F4173" s="221">
        <f t="shared" si="1035"/>
        <v>100</v>
      </c>
      <c r="G4173" s="218"/>
      <c r="H4173" s="218"/>
    </row>
    <row r="4174" spans="1:8" s="234" customFormat="1" x14ac:dyDescent="0.2">
      <c r="A4174" s="224">
        <v>630000</v>
      </c>
      <c r="B4174" s="222" t="s">
        <v>277</v>
      </c>
      <c r="C4174" s="233">
        <f>C4177+C4175</f>
        <v>170000</v>
      </c>
      <c r="D4174" s="233">
        <f>D4177+D4175</f>
        <v>200000</v>
      </c>
      <c r="E4174" s="233">
        <f>E4177+E4175</f>
        <v>0</v>
      </c>
      <c r="F4174" s="217">
        <f t="shared" si="1035"/>
        <v>117.64705882352942</v>
      </c>
      <c r="G4174" s="218"/>
      <c r="H4174" s="218"/>
    </row>
    <row r="4175" spans="1:8" s="234" customFormat="1" x14ac:dyDescent="0.2">
      <c r="A4175" s="224">
        <v>631000</v>
      </c>
      <c r="B4175" s="222" t="s">
        <v>278</v>
      </c>
      <c r="C4175" s="233">
        <f>0+C4176+0</f>
        <v>40000</v>
      </c>
      <c r="D4175" s="233">
        <f>0+D4176+0</f>
        <v>40000</v>
      </c>
      <c r="E4175" s="233">
        <f>0+E4176+0</f>
        <v>0</v>
      </c>
      <c r="F4175" s="217">
        <f t="shared" si="1035"/>
        <v>100</v>
      </c>
      <c r="G4175" s="218"/>
      <c r="H4175" s="218"/>
    </row>
    <row r="4176" spans="1:8" s="178" customFormat="1" x14ac:dyDescent="0.2">
      <c r="A4176" s="239">
        <v>631200</v>
      </c>
      <c r="B4176" s="210" t="s">
        <v>280</v>
      </c>
      <c r="C4176" s="231">
        <v>40000</v>
      </c>
      <c r="D4176" s="220">
        <v>40000</v>
      </c>
      <c r="E4176" s="220">
        <v>0</v>
      </c>
      <c r="F4176" s="221">
        <f t="shared" si="1035"/>
        <v>100</v>
      </c>
      <c r="G4176" s="218"/>
      <c r="H4176" s="218"/>
    </row>
    <row r="4177" spans="1:8" s="234" customFormat="1" x14ac:dyDescent="0.2">
      <c r="A4177" s="224">
        <v>638000</v>
      </c>
      <c r="B4177" s="222" t="s">
        <v>284</v>
      </c>
      <c r="C4177" s="233">
        <f>C4178</f>
        <v>130000</v>
      </c>
      <c r="D4177" s="233">
        <f t="shared" ref="D4177" si="1040">D4178</f>
        <v>160000</v>
      </c>
      <c r="E4177" s="233">
        <f t="shared" ref="E4177" si="1041">E4178</f>
        <v>0</v>
      </c>
      <c r="F4177" s="217">
        <f t="shared" si="1035"/>
        <v>123.07692307692308</v>
      </c>
      <c r="G4177" s="218"/>
      <c r="H4177" s="218"/>
    </row>
    <row r="4178" spans="1:8" s="178" customFormat="1" x14ac:dyDescent="0.2">
      <c r="A4178" s="209">
        <v>638100</v>
      </c>
      <c r="B4178" s="210" t="s">
        <v>285</v>
      </c>
      <c r="C4178" s="231">
        <v>130000</v>
      </c>
      <c r="D4178" s="220">
        <v>160000</v>
      </c>
      <c r="E4178" s="220">
        <v>0</v>
      </c>
      <c r="F4178" s="221">
        <f t="shared" si="1035"/>
        <v>123.07692307692308</v>
      </c>
      <c r="G4178" s="218"/>
      <c r="H4178" s="218"/>
    </row>
    <row r="4179" spans="1:8" s="178" customFormat="1" x14ac:dyDescent="0.2">
      <c r="A4179" s="241"/>
      <c r="B4179" s="227" t="s">
        <v>294</v>
      </c>
      <c r="C4179" s="238">
        <f>C4126+C4160+C4166+C4171+C4174</f>
        <v>24890000</v>
      </c>
      <c r="D4179" s="238">
        <f>D4126+D4160+D4166+D4171+D4174</f>
        <v>36710700</v>
      </c>
      <c r="E4179" s="238">
        <f>E4126+E4160+E4166+E4171+E4174</f>
        <v>0</v>
      </c>
      <c r="F4179" s="229">
        <f t="shared" si="1035"/>
        <v>147.49176376054641</v>
      </c>
      <c r="G4179" s="218"/>
      <c r="H4179" s="218"/>
    </row>
    <row r="4180" spans="1:8" s="178" customFormat="1" x14ac:dyDescent="0.2">
      <c r="A4180" s="190"/>
      <c r="B4180" s="210"/>
      <c r="C4180" s="231"/>
      <c r="D4180" s="231"/>
      <c r="E4180" s="231"/>
      <c r="F4180" s="232"/>
      <c r="G4180" s="218"/>
      <c r="H4180" s="218"/>
    </row>
    <row r="4181" spans="1:8" s="178" customFormat="1" x14ac:dyDescent="0.2">
      <c r="A4181" s="205"/>
      <c r="B4181" s="202"/>
      <c r="C4181" s="231"/>
      <c r="D4181" s="231"/>
      <c r="E4181" s="231"/>
      <c r="F4181" s="232"/>
      <c r="G4181" s="218"/>
      <c r="H4181" s="218"/>
    </row>
    <row r="4182" spans="1:8" s="178" customFormat="1" x14ac:dyDescent="0.2">
      <c r="A4182" s="209" t="s">
        <v>502</v>
      </c>
      <c r="B4182" s="222"/>
      <c r="C4182" s="231"/>
      <c r="D4182" s="231"/>
      <c r="E4182" s="231"/>
      <c r="F4182" s="232"/>
      <c r="G4182" s="218"/>
      <c r="H4182" s="218"/>
    </row>
    <row r="4183" spans="1:8" s="178" customFormat="1" x14ac:dyDescent="0.2">
      <c r="A4183" s="209" t="s">
        <v>500</v>
      </c>
      <c r="B4183" s="222"/>
      <c r="C4183" s="231"/>
      <c r="D4183" s="231"/>
      <c r="E4183" s="231"/>
      <c r="F4183" s="232"/>
      <c r="G4183" s="218"/>
      <c r="H4183" s="218"/>
    </row>
    <row r="4184" spans="1:8" s="178" customFormat="1" x14ac:dyDescent="0.2">
      <c r="A4184" s="209" t="s">
        <v>402</v>
      </c>
      <c r="B4184" s="222"/>
      <c r="C4184" s="231"/>
      <c r="D4184" s="231"/>
      <c r="E4184" s="231"/>
      <c r="F4184" s="232"/>
      <c r="G4184" s="218"/>
      <c r="H4184" s="218"/>
    </row>
    <row r="4185" spans="1:8" s="178" customFormat="1" x14ac:dyDescent="0.2">
      <c r="A4185" s="209" t="s">
        <v>293</v>
      </c>
      <c r="B4185" s="222"/>
      <c r="C4185" s="231"/>
      <c r="D4185" s="231"/>
      <c r="E4185" s="231"/>
      <c r="F4185" s="232"/>
      <c r="G4185" s="218"/>
      <c r="H4185" s="218"/>
    </row>
    <row r="4186" spans="1:8" s="178" customFormat="1" x14ac:dyDescent="0.2">
      <c r="A4186" s="209"/>
      <c r="B4186" s="211"/>
      <c r="C4186" s="212"/>
      <c r="D4186" s="212"/>
      <c r="E4186" s="212"/>
      <c r="F4186" s="213"/>
      <c r="G4186" s="218"/>
      <c r="H4186" s="218"/>
    </row>
    <row r="4187" spans="1:8" s="178" customFormat="1" x14ac:dyDescent="0.2">
      <c r="A4187" s="224">
        <v>410000</v>
      </c>
      <c r="B4187" s="215" t="s">
        <v>44</v>
      </c>
      <c r="C4187" s="233">
        <f>C4188+C4193+C4207+0+C4211+C4209</f>
        <v>2822000</v>
      </c>
      <c r="D4187" s="233">
        <f>D4188+D4193+D4207+0+D4211+D4209</f>
        <v>2842700.0000000033</v>
      </c>
      <c r="E4187" s="233">
        <f>E4188+E4193+E4207+0+E4211+E4209</f>
        <v>0</v>
      </c>
      <c r="F4187" s="217">
        <f t="shared" ref="F4187:F4193" si="1042">D4187/C4187*100</f>
        <v>100.7335223245926</v>
      </c>
      <c r="G4187" s="218"/>
      <c r="H4187" s="218"/>
    </row>
    <row r="4188" spans="1:8" s="178" customFormat="1" x14ac:dyDescent="0.2">
      <c r="A4188" s="224">
        <v>411000</v>
      </c>
      <c r="B4188" s="215" t="s">
        <v>45</v>
      </c>
      <c r="C4188" s="233">
        <f>SUM(C4189:C4192)</f>
        <v>2571000</v>
      </c>
      <c r="D4188" s="233">
        <f t="shared" ref="D4188" si="1043">SUM(D4189:D4192)</f>
        <v>2571000.0000000033</v>
      </c>
      <c r="E4188" s="233">
        <f t="shared" ref="E4188" si="1044">SUM(E4189:E4192)</f>
        <v>0</v>
      </c>
      <c r="F4188" s="217">
        <f t="shared" si="1042"/>
        <v>100.00000000000013</v>
      </c>
      <c r="G4188" s="218"/>
      <c r="H4188" s="218"/>
    </row>
    <row r="4189" spans="1:8" s="178" customFormat="1" x14ac:dyDescent="0.2">
      <c r="A4189" s="209">
        <v>411100</v>
      </c>
      <c r="B4189" s="210" t="s">
        <v>46</v>
      </c>
      <c r="C4189" s="231">
        <v>2410000</v>
      </c>
      <c r="D4189" s="220">
        <v>2369000.0000000033</v>
      </c>
      <c r="E4189" s="220">
        <v>0</v>
      </c>
      <c r="F4189" s="221">
        <f t="shared" si="1042"/>
        <v>98.298755186722133</v>
      </c>
      <c r="G4189" s="218"/>
      <c r="H4189" s="218"/>
    </row>
    <row r="4190" spans="1:8" s="178" customFormat="1" ht="46.5" x14ac:dyDescent="0.2">
      <c r="A4190" s="209">
        <v>411200</v>
      </c>
      <c r="B4190" s="210" t="s">
        <v>47</v>
      </c>
      <c r="C4190" s="231">
        <v>90000</v>
      </c>
      <c r="D4190" s="220">
        <v>93000</v>
      </c>
      <c r="E4190" s="220">
        <v>0</v>
      </c>
      <c r="F4190" s="221">
        <f t="shared" si="1042"/>
        <v>103.33333333333334</v>
      </c>
      <c r="G4190" s="218"/>
      <c r="H4190" s="218"/>
    </row>
    <row r="4191" spans="1:8" s="178" customFormat="1" ht="46.5" x14ac:dyDescent="0.2">
      <c r="A4191" s="209">
        <v>411300</v>
      </c>
      <c r="B4191" s="210" t="s">
        <v>48</v>
      </c>
      <c r="C4191" s="231">
        <v>35000</v>
      </c>
      <c r="D4191" s="220">
        <v>72999.999999999971</v>
      </c>
      <c r="E4191" s="220">
        <v>0</v>
      </c>
      <c r="F4191" s="221">
        <f t="shared" si="1042"/>
        <v>208.5714285714285</v>
      </c>
      <c r="G4191" s="218"/>
      <c r="H4191" s="218"/>
    </row>
    <row r="4192" spans="1:8" s="178" customFormat="1" x14ac:dyDescent="0.2">
      <c r="A4192" s="209">
        <v>411400</v>
      </c>
      <c r="B4192" s="210" t="s">
        <v>49</v>
      </c>
      <c r="C4192" s="231">
        <v>36000</v>
      </c>
      <c r="D4192" s="220">
        <v>36000</v>
      </c>
      <c r="E4192" s="220">
        <v>0</v>
      </c>
      <c r="F4192" s="221">
        <f t="shared" si="1042"/>
        <v>100</v>
      </c>
      <c r="G4192" s="218"/>
      <c r="H4192" s="218"/>
    </row>
    <row r="4193" spans="1:8" s="178" customFormat="1" x14ac:dyDescent="0.2">
      <c r="A4193" s="224">
        <v>412000</v>
      </c>
      <c r="B4193" s="222" t="s">
        <v>50</v>
      </c>
      <c r="C4193" s="233">
        <f>SUM(C4194:C4206)</f>
        <v>249000</v>
      </c>
      <c r="D4193" s="233">
        <f t="shared" ref="D4193" si="1045">SUM(D4194:D4206)</f>
        <v>269700</v>
      </c>
      <c r="E4193" s="233">
        <f t="shared" ref="E4193" si="1046">SUM(E4194:E4206)</f>
        <v>0</v>
      </c>
      <c r="F4193" s="217">
        <f t="shared" si="1042"/>
        <v>108.31325301204819</v>
      </c>
      <c r="G4193" s="218"/>
      <c r="H4193" s="218"/>
    </row>
    <row r="4194" spans="1:8" s="178" customFormat="1" x14ac:dyDescent="0.2">
      <c r="A4194" s="209">
        <v>412100</v>
      </c>
      <c r="B4194" s="210" t="s">
        <v>51</v>
      </c>
      <c r="C4194" s="231">
        <v>6000</v>
      </c>
      <c r="D4194" s="220">
        <v>26000</v>
      </c>
      <c r="E4194" s="220">
        <v>0</v>
      </c>
      <c r="F4194" s="221"/>
      <c r="G4194" s="218"/>
      <c r="H4194" s="218"/>
    </row>
    <row r="4195" spans="1:8" s="178" customFormat="1" ht="46.5" x14ac:dyDescent="0.2">
      <c r="A4195" s="209">
        <v>412200</v>
      </c>
      <c r="B4195" s="210" t="s">
        <v>52</v>
      </c>
      <c r="C4195" s="231">
        <v>110000</v>
      </c>
      <c r="D4195" s="220">
        <v>111500</v>
      </c>
      <c r="E4195" s="220">
        <v>0</v>
      </c>
      <c r="F4195" s="221">
        <f t="shared" ref="F4195:F4202" si="1047">D4195/C4195*100</f>
        <v>101.36363636363637</v>
      </c>
      <c r="G4195" s="218"/>
      <c r="H4195" s="218"/>
    </row>
    <row r="4196" spans="1:8" s="178" customFormat="1" x14ac:dyDescent="0.2">
      <c r="A4196" s="209">
        <v>412300</v>
      </c>
      <c r="B4196" s="210" t="s">
        <v>53</v>
      </c>
      <c r="C4196" s="231">
        <v>10000</v>
      </c>
      <c r="D4196" s="220">
        <v>10000</v>
      </c>
      <c r="E4196" s="220">
        <v>0</v>
      </c>
      <c r="F4196" s="221">
        <f t="shared" si="1047"/>
        <v>100</v>
      </c>
      <c r="G4196" s="218"/>
      <c r="H4196" s="218"/>
    </row>
    <row r="4197" spans="1:8" s="178" customFormat="1" x14ac:dyDescent="0.2">
      <c r="A4197" s="209">
        <v>412400</v>
      </c>
      <c r="B4197" s="210" t="s">
        <v>55</v>
      </c>
      <c r="C4197" s="231">
        <v>1000</v>
      </c>
      <c r="D4197" s="220">
        <v>1000</v>
      </c>
      <c r="E4197" s="220">
        <v>0</v>
      </c>
      <c r="F4197" s="221">
        <f t="shared" si="1047"/>
        <v>100</v>
      </c>
      <c r="G4197" s="218"/>
      <c r="H4197" s="218"/>
    </row>
    <row r="4198" spans="1:8" s="178" customFormat="1" x14ac:dyDescent="0.2">
      <c r="A4198" s="209">
        <v>412500</v>
      </c>
      <c r="B4198" s="210" t="s">
        <v>57</v>
      </c>
      <c r="C4198" s="231">
        <v>45000</v>
      </c>
      <c r="D4198" s="220">
        <v>45000</v>
      </c>
      <c r="E4198" s="220">
        <v>0</v>
      </c>
      <c r="F4198" s="221">
        <f t="shared" si="1047"/>
        <v>100</v>
      </c>
      <c r="G4198" s="218"/>
      <c r="H4198" s="218"/>
    </row>
    <row r="4199" spans="1:8" s="178" customFormat="1" x14ac:dyDescent="0.2">
      <c r="A4199" s="209">
        <v>412600</v>
      </c>
      <c r="B4199" s="210" t="s">
        <v>58</v>
      </c>
      <c r="C4199" s="231">
        <v>22000</v>
      </c>
      <c r="D4199" s="220">
        <v>22000</v>
      </c>
      <c r="E4199" s="220">
        <v>0</v>
      </c>
      <c r="F4199" s="221">
        <f t="shared" si="1047"/>
        <v>100</v>
      </c>
      <c r="G4199" s="218"/>
      <c r="H4199" s="218"/>
    </row>
    <row r="4200" spans="1:8" s="178" customFormat="1" x14ac:dyDescent="0.2">
      <c r="A4200" s="209">
        <v>412700</v>
      </c>
      <c r="B4200" s="210" t="s">
        <v>60</v>
      </c>
      <c r="C4200" s="231">
        <v>37200</v>
      </c>
      <c r="D4200" s="220">
        <v>37200</v>
      </c>
      <c r="E4200" s="220">
        <v>0</v>
      </c>
      <c r="F4200" s="221">
        <f t="shared" si="1047"/>
        <v>100</v>
      </c>
      <c r="G4200" s="218"/>
      <c r="H4200" s="218"/>
    </row>
    <row r="4201" spans="1:8" s="178" customFormat="1" x14ac:dyDescent="0.2">
      <c r="A4201" s="209">
        <v>412900</v>
      </c>
      <c r="B4201" s="223" t="s">
        <v>74</v>
      </c>
      <c r="C4201" s="231">
        <v>600</v>
      </c>
      <c r="D4201" s="220">
        <v>1500</v>
      </c>
      <c r="E4201" s="220">
        <v>0</v>
      </c>
      <c r="F4201" s="221">
        <f t="shared" si="1047"/>
        <v>250</v>
      </c>
      <c r="G4201" s="218"/>
      <c r="H4201" s="218"/>
    </row>
    <row r="4202" spans="1:8" s="178" customFormat="1" x14ac:dyDescent="0.2">
      <c r="A4202" s="209">
        <v>412900</v>
      </c>
      <c r="B4202" s="223" t="s">
        <v>75</v>
      </c>
      <c r="C4202" s="231">
        <v>9200</v>
      </c>
      <c r="D4202" s="220">
        <v>8000</v>
      </c>
      <c r="E4202" s="220">
        <v>0</v>
      </c>
      <c r="F4202" s="221">
        <f t="shared" si="1047"/>
        <v>86.956521739130437</v>
      </c>
      <c r="G4202" s="218"/>
      <c r="H4202" s="218"/>
    </row>
    <row r="4203" spans="1:8" s="178" customFormat="1" x14ac:dyDescent="0.2">
      <c r="A4203" s="209">
        <v>412900</v>
      </c>
      <c r="B4203" s="223" t="s">
        <v>76</v>
      </c>
      <c r="C4203" s="231">
        <v>0</v>
      </c>
      <c r="D4203" s="220">
        <v>1000</v>
      </c>
      <c r="E4203" s="220">
        <v>0</v>
      </c>
      <c r="F4203" s="217">
        <v>0</v>
      </c>
      <c r="G4203" s="218"/>
      <c r="H4203" s="218"/>
    </row>
    <row r="4204" spans="1:8" s="178" customFormat="1" ht="46.5" x14ac:dyDescent="0.2">
      <c r="A4204" s="209">
        <v>412900</v>
      </c>
      <c r="B4204" s="223" t="s">
        <v>77</v>
      </c>
      <c r="C4204" s="231">
        <v>2000</v>
      </c>
      <c r="D4204" s="220">
        <v>1600</v>
      </c>
      <c r="E4204" s="220">
        <v>0</v>
      </c>
      <c r="F4204" s="221">
        <f t="shared" ref="F4204:F4224" si="1048">D4204/C4204*100</f>
        <v>80</v>
      </c>
      <c r="G4204" s="218"/>
      <c r="H4204" s="218"/>
    </row>
    <row r="4205" spans="1:8" s="178" customFormat="1" x14ac:dyDescent="0.2">
      <c r="A4205" s="239">
        <v>412900</v>
      </c>
      <c r="B4205" s="223" t="s">
        <v>78</v>
      </c>
      <c r="C4205" s="231">
        <v>5000</v>
      </c>
      <c r="D4205" s="220">
        <v>4500</v>
      </c>
      <c r="E4205" s="220">
        <v>0</v>
      </c>
      <c r="F4205" s="221">
        <f t="shared" si="1048"/>
        <v>90</v>
      </c>
      <c r="G4205" s="218"/>
      <c r="H4205" s="218"/>
    </row>
    <row r="4206" spans="1:8" s="178" customFormat="1" x14ac:dyDescent="0.2">
      <c r="A4206" s="209">
        <v>412900</v>
      </c>
      <c r="B4206" s="223" t="s">
        <v>80</v>
      </c>
      <c r="C4206" s="231">
        <v>1000</v>
      </c>
      <c r="D4206" s="220">
        <v>400</v>
      </c>
      <c r="E4206" s="220">
        <v>0</v>
      </c>
      <c r="F4206" s="221">
        <f t="shared" si="1048"/>
        <v>40</v>
      </c>
      <c r="G4206" s="218"/>
      <c r="H4206" s="218"/>
    </row>
    <row r="4207" spans="1:8" s="234" customFormat="1" x14ac:dyDescent="0.2">
      <c r="A4207" s="224">
        <v>413000</v>
      </c>
      <c r="B4207" s="222" t="s">
        <v>97</v>
      </c>
      <c r="C4207" s="233">
        <f>C4208</f>
        <v>900</v>
      </c>
      <c r="D4207" s="233">
        <f t="shared" ref="D4207" si="1049">D4208</f>
        <v>900</v>
      </c>
      <c r="E4207" s="233">
        <f t="shared" ref="E4207" si="1050">E4208</f>
        <v>0</v>
      </c>
      <c r="F4207" s="217">
        <f t="shared" si="1048"/>
        <v>100</v>
      </c>
      <c r="G4207" s="218"/>
      <c r="H4207" s="218"/>
    </row>
    <row r="4208" spans="1:8" s="178" customFormat="1" x14ac:dyDescent="0.2">
      <c r="A4208" s="209">
        <v>413900</v>
      </c>
      <c r="B4208" s="210" t="s">
        <v>106</v>
      </c>
      <c r="C4208" s="231">
        <v>900</v>
      </c>
      <c r="D4208" s="220">
        <v>900</v>
      </c>
      <c r="E4208" s="220">
        <v>0</v>
      </c>
      <c r="F4208" s="221">
        <f t="shared" si="1048"/>
        <v>100</v>
      </c>
      <c r="G4208" s="218"/>
      <c r="H4208" s="218"/>
    </row>
    <row r="4209" spans="1:8" s="234" customFormat="1" x14ac:dyDescent="0.2">
      <c r="A4209" s="224">
        <v>415000</v>
      </c>
      <c r="B4209" s="222" t="s">
        <v>119</v>
      </c>
      <c r="C4209" s="233">
        <f>C4210</f>
        <v>1000</v>
      </c>
      <c r="D4209" s="233">
        <f t="shared" ref="D4209" si="1051">+D4210</f>
        <v>1000</v>
      </c>
      <c r="E4209" s="233">
        <f t="shared" ref="E4209" si="1052">+E4210</f>
        <v>0</v>
      </c>
      <c r="F4209" s="217">
        <f t="shared" si="1048"/>
        <v>100</v>
      </c>
      <c r="G4209" s="218"/>
      <c r="H4209" s="218"/>
    </row>
    <row r="4210" spans="1:8" s="178" customFormat="1" x14ac:dyDescent="0.2">
      <c r="A4210" s="209">
        <v>415200</v>
      </c>
      <c r="B4210" s="210" t="s">
        <v>728</v>
      </c>
      <c r="C4210" s="231">
        <v>1000</v>
      </c>
      <c r="D4210" s="220">
        <v>1000</v>
      </c>
      <c r="E4210" s="220">
        <v>0</v>
      </c>
      <c r="F4210" s="221">
        <f t="shared" si="1048"/>
        <v>100</v>
      </c>
      <c r="G4210" s="218"/>
      <c r="H4210" s="218"/>
    </row>
    <row r="4211" spans="1:8" s="234" customFormat="1" x14ac:dyDescent="0.2">
      <c r="A4211" s="224">
        <v>419000</v>
      </c>
      <c r="B4211" s="214" t="s">
        <v>201</v>
      </c>
      <c r="C4211" s="233">
        <f>C4212</f>
        <v>100</v>
      </c>
      <c r="D4211" s="233">
        <f t="shared" ref="D4211" si="1053">D4212</f>
        <v>100</v>
      </c>
      <c r="E4211" s="233">
        <f t="shared" ref="E4211" si="1054">E4212</f>
        <v>0</v>
      </c>
      <c r="F4211" s="217">
        <f t="shared" si="1048"/>
        <v>100</v>
      </c>
      <c r="G4211" s="218"/>
      <c r="H4211" s="218"/>
    </row>
    <row r="4212" spans="1:8" s="178" customFormat="1" x14ac:dyDescent="0.2">
      <c r="A4212" s="209">
        <v>419100</v>
      </c>
      <c r="B4212" s="210" t="s">
        <v>201</v>
      </c>
      <c r="C4212" s="231">
        <v>100</v>
      </c>
      <c r="D4212" s="220">
        <v>100</v>
      </c>
      <c r="E4212" s="220">
        <v>0</v>
      </c>
      <c r="F4212" s="221">
        <f t="shared" si="1048"/>
        <v>100</v>
      </c>
      <c r="G4212" s="218"/>
      <c r="H4212" s="218"/>
    </row>
    <row r="4213" spans="1:8" s="178" customFormat="1" x14ac:dyDescent="0.2">
      <c r="A4213" s="224">
        <v>510000</v>
      </c>
      <c r="B4213" s="222" t="s">
        <v>245</v>
      </c>
      <c r="C4213" s="233">
        <f>C4219+C4214+C4217+0</f>
        <v>41000</v>
      </c>
      <c r="D4213" s="233">
        <f>D4219+D4214+D4217+0</f>
        <v>21000</v>
      </c>
      <c r="E4213" s="233">
        <f>E4219+E4214+E4217+0</f>
        <v>0</v>
      </c>
      <c r="F4213" s="217">
        <f t="shared" si="1048"/>
        <v>51.219512195121951</v>
      </c>
      <c r="G4213" s="218"/>
      <c r="H4213" s="218"/>
    </row>
    <row r="4214" spans="1:8" s="234" customFormat="1" x14ac:dyDescent="0.2">
      <c r="A4214" s="224">
        <v>511000</v>
      </c>
      <c r="B4214" s="222" t="s">
        <v>246</v>
      </c>
      <c r="C4214" s="233">
        <f>SUM(C4215:C4216)</f>
        <v>30000</v>
      </c>
      <c r="D4214" s="233">
        <f>SUM(D4215:D4216)</f>
        <v>12500</v>
      </c>
      <c r="E4214" s="233">
        <f>SUM(E4215:E4216)</f>
        <v>0</v>
      </c>
      <c r="F4214" s="217">
        <f t="shared" si="1048"/>
        <v>41.666666666666671</v>
      </c>
      <c r="G4214" s="218"/>
      <c r="H4214" s="218"/>
    </row>
    <row r="4215" spans="1:8" s="178" customFormat="1" x14ac:dyDescent="0.2">
      <c r="A4215" s="209">
        <v>511300</v>
      </c>
      <c r="B4215" s="210" t="s">
        <v>249</v>
      </c>
      <c r="C4215" s="231">
        <v>20000</v>
      </c>
      <c r="D4215" s="220">
        <v>3100</v>
      </c>
      <c r="E4215" s="220">
        <v>0</v>
      </c>
      <c r="F4215" s="221">
        <f t="shared" si="1048"/>
        <v>15.5</v>
      </c>
      <c r="G4215" s="218"/>
      <c r="H4215" s="218"/>
    </row>
    <row r="4216" spans="1:8" s="178" customFormat="1" x14ac:dyDescent="0.2">
      <c r="A4216" s="239">
        <v>511400</v>
      </c>
      <c r="B4216" s="210" t="s">
        <v>250</v>
      </c>
      <c r="C4216" s="231">
        <v>10000</v>
      </c>
      <c r="D4216" s="220">
        <v>9400</v>
      </c>
      <c r="E4216" s="220">
        <v>0</v>
      </c>
      <c r="F4216" s="221">
        <f t="shared" si="1048"/>
        <v>94</v>
      </c>
      <c r="G4216" s="218"/>
      <c r="H4216" s="218"/>
    </row>
    <row r="4217" spans="1:8" s="234" customFormat="1" x14ac:dyDescent="0.2">
      <c r="A4217" s="224">
        <v>513000</v>
      </c>
      <c r="B4217" s="222" t="s">
        <v>253</v>
      </c>
      <c r="C4217" s="233">
        <f>C4218</f>
        <v>6000</v>
      </c>
      <c r="D4217" s="233">
        <f t="shared" ref="D4217" si="1055">D4218</f>
        <v>3500</v>
      </c>
      <c r="E4217" s="233">
        <f t="shared" ref="E4217" si="1056">E4218</f>
        <v>0</v>
      </c>
      <c r="F4217" s="217">
        <f t="shared" si="1048"/>
        <v>58.333333333333336</v>
      </c>
      <c r="G4217" s="218"/>
      <c r="H4217" s="218"/>
    </row>
    <row r="4218" spans="1:8" s="178" customFormat="1" x14ac:dyDescent="0.2">
      <c r="A4218" s="209">
        <v>513700</v>
      </c>
      <c r="B4218" s="210" t="s">
        <v>254</v>
      </c>
      <c r="C4218" s="231">
        <v>6000</v>
      </c>
      <c r="D4218" s="220">
        <v>3500</v>
      </c>
      <c r="E4218" s="220">
        <v>0</v>
      </c>
      <c r="F4218" s="221">
        <f t="shared" si="1048"/>
        <v>58.333333333333336</v>
      </c>
      <c r="G4218" s="218"/>
      <c r="H4218" s="218"/>
    </row>
    <row r="4219" spans="1:8" s="178" customFormat="1" x14ac:dyDescent="0.2">
      <c r="A4219" s="224">
        <v>516000</v>
      </c>
      <c r="B4219" s="222" t="s">
        <v>257</v>
      </c>
      <c r="C4219" s="233">
        <f>C4220</f>
        <v>5000</v>
      </c>
      <c r="D4219" s="233">
        <f t="shared" ref="D4219" si="1057">D4220</f>
        <v>5000</v>
      </c>
      <c r="E4219" s="233">
        <f t="shared" ref="E4219" si="1058">E4220</f>
        <v>0</v>
      </c>
      <c r="F4219" s="217">
        <f t="shared" si="1048"/>
        <v>100</v>
      </c>
      <c r="G4219" s="218"/>
      <c r="H4219" s="218"/>
    </row>
    <row r="4220" spans="1:8" s="178" customFormat="1" x14ac:dyDescent="0.2">
      <c r="A4220" s="209">
        <v>516100</v>
      </c>
      <c r="B4220" s="210" t="s">
        <v>257</v>
      </c>
      <c r="C4220" s="231">
        <v>5000</v>
      </c>
      <c r="D4220" s="220">
        <v>5000</v>
      </c>
      <c r="E4220" s="220">
        <v>0</v>
      </c>
      <c r="F4220" s="221">
        <f t="shared" si="1048"/>
        <v>100</v>
      </c>
      <c r="G4220" s="218"/>
      <c r="H4220" s="218"/>
    </row>
    <row r="4221" spans="1:8" s="234" customFormat="1" x14ac:dyDescent="0.2">
      <c r="A4221" s="224">
        <v>630000</v>
      </c>
      <c r="B4221" s="222" t="s">
        <v>277</v>
      </c>
      <c r="C4221" s="233">
        <f>C4222+0</f>
        <v>40000</v>
      </c>
      <c r="D4221" s="233">
        <f>D4222+0</f>
        <v>39999.999999999993</v>
      </c>
      <c r="E4221" s="233">
        <f>E4222+0</f>
        <v>0</v>
      </c>
      <c r="F4221" s="217">
        <f t="shared" si="1048"/>
        <v>99.999999999999972</v>
      </c>
      <c r="G4221" s="218"/>
      <c r="H4221" s="218"/>
    </row>
    <row r="4222" spans="1:8" s="234" customFormat="1" x14ac:dyDescent="0.2">
      <c r="A4222" s="224">
        <v>638000</v>
      </c>
      <c r="B4222" s="222" t="s">
        <v>284</v>
      </c>
      <c r="C4222" s="233">
        <f>C4223</f>
        <v>40000</v>
      </c>
      <c r="D4222" s="233">
        <f t="shared" ref="D4222" si="1059">D4223</f>
        <v>39999.999999999993</v>
      </c>
      <c r="E4222" s="233">
        <f t="shared" ref="E4222" si="1060">E4223</f>
        <v>0</v>
      </c>
      <c r="F4222" s="217">
        <f t="shared" si="1048"/>
        <v>99.999999999999972</v>
      </c>
      <c r="G4222" s="218"/>
      <c r="H4222" s="218"/>
    </row>
    <row r="4223" spans="1:8" s="178" customFormat="1" x14ac:dyDescent="0.2">
      <c r="A4223" s="209">
        <v>638100</v>
      </c>
      <c r="B4223" s="210" t="s">
        <v>285</v>
      </c>
      <c r="C4223" s="231">
        <v>40000</v>
      </c>
      <c r="D4223" s="220">
        <v>39999.999999999993</v>
      </c>
      <c r="E4223" s="220">
        <v>0</v>
      </c>
      <c r="F4223" s="221">
        <f t="shared" si="1048"/>
        <v>99.999999999999972</v>
      </c>
      <c r="G4223" s="218"/>
      <c r="H4223" s="218"/>
    </row>
    <row r="4224" spans="1:8" s="178" customFormat="1" x14ac:dyDescent="0.2">
      <c r="A4224" s="241"/>
      <c r="B4224" s="227" t="s">
        <v>294</v>
      </c>
      <c r="C4224" s="238">
        <f>C4187+C4213+C4221+0</f>
        <v>2903000</v>
      </c>
      <c r="D4224" s="238">
        <f>D4187+D4213+D4221+0</f>
        <v>2903700.0000000033</v>
      </c>
      <c r="E4224" s="238">
        <f>E4187+E4213+E4221+0</f>
        <v>0</v>
      </c>
      <c r="F4224" s="229">
        <f t="shared" si="1048"/>
        <v>100.02411298656573</v>
      </c>
      <c r="G4224" s="218"/>
      <c r="H4224" s="218"/>
    </row>
    <row r="4225" spans="1:8" s="178" customFormat="1" x14ac:dyDescent="0.2">
      <c r="A4225" s="209"/>
      <c r="B4225" s="210"/>
      <c r="C4225" s="231"/>
      <c r="D4225" s="231"/>
      <c r="E4225" s="231"/>
      <c r="F4225" s="232"/>
      <c r="G4225" s="218"/>
      <c r="H4225" s="218"/>
    </row>
    <row r="4226" spans="1:8" s="178" customFormat="1" x14ac:dyDescent="0.2">
      <c r="A4226" s="205"/>
      <c r="B4226" s="202"/>
      <c r="C4226" s="231"/>
      <c r="D4226" s="231"/>
      <c r="E4226" s="231"/>
      <c r="F4226" s="232"/>
      <c r="G4226" s="218"/>
      <c r="H4226" s="218"/>
    </row>
    <row r="4227" spans="1:8" s="178" customFormat="1" x14ac:dyDescent="0.2">
      <c r="A4227" s="209" t="s">
        <v>503</v>
      </c>
      <c r="B4227" s="222"/>
      <c r="C4227" s="231"/>
      <c r="D4227" s="231"/>
      <c r="E4227" s="231"/>
      <c r="F4227" s="232"/>
      <c r="G4227" s="218"/>
      <c r="H4227" s="218"/>
    </row>
    <row r="4228" spans="1:8" s="178" customFormat="1" x14ac:dyDescent="0.2">
      <c r="A4228" s="209" t="s">
        <v>500</v>
      </c>
      <c r="B4228" s="222"/>
      <c r="C4228" s="231"/>
      <c r="D4228" s="231"/>
      <c r="E4228" s="231"/>
      <c r="F4228" s="232"/>
      <c r="G4228" s="218"/>
      <c r="H4228" s="218"/>
    </row>
    <row r="4229" spans="1:8" s="178" customFormat="1" x14ac:dyDescent="0.2">
      <c r="A4229" s="209" t="s">
        <v>410</v>
      </c>
      <c r="B4229" s="222"/>
      <c r="C4229" s="231"/>
      <c r="D4229" s="231"/>
      <c r="E4229" s="231"/>
      <c r="F4229" s="232"/>
      <c r="G4229" s="218"/>
      <c r="H4229" s="218"/>
    </row>
    <row r="4230" spans="1:8" s="178" customFormat="1" x14ac:dyDescent="0.2">
      <c r="A4230" s="209" t="s">
        <v>293</v>
      </c>
      <c r="B4230" s="222"/>
      <c r="C4230" s="231"/>
      <c r="D4230" s="231"/>
      <c r="E4230" s="231"/>
      <c r="F4230" s="232"/>
      <c r="G4230" s="218"/>
      <c r="H4230" s="218"/>
    </row>
    <row r="4231" spans="1:8" s="178" customFormat="1" x14ac:dyDescent="0.2">
      <c r="A4231" s="209"/>
      <c r="B4231" s="211"/>
      <c r="C4231" s="212"/>
      <c r="D4231" s="212"/>
      <c r="E4231" s="212"/>
      <c r="F4231" s="213"/>
      <c r="G4231" s="218"/>
      <c r="H4231" s="218"/>
    </row>
    <row r="4232" spans="1:8" s="178" customFormat="1" x14ac:dyDescent="0.2">
      <c r="A4232" s="224">
        <v>410000</v>
      </c>
      <c r="B4232" s="215" t="s">
        <v>44</v>
      </c>
      <c r="C4232" s="233">
        <f>C4233+C4238+C4253+C4251</f>
        <v>181546300</v>
      </c>
      <c r="D4232" s="233">
        <f t="shared" ref="D4232" si="1061">D4233+D4238+D4253+D4251</f>
        <v>181500600</v>
      </c>
      <c r="E4232" s="233">
        <f>E4233+E4238+E4253+E4251</f>
        <v>0</v>
      </c>
      <c r="F4232" s="217">
        <f t="shared" ref="F4232:F4249" si="1062">D4232/C4232*100</f>
        <v>99.974827358089925</v>
      </c>
      <c r="G4232" s="218"/>
      <c r="H4232" s="218"/>
    </row>
    <row r="4233" spans="1:8" s="178" customFormat="1" x14ac:dyDescent="0.2">
      <c r="A4233" s="224">
        <v>411000</v>
      </c>
      <c r="B4233" s="215" t="s">
        <v>45</v>
      </c>
      <c r="C4233" s="233">
        <f>SUM(C4234:C4237)</f>
        <v>1389000</v>
      </c>
      <c r="D4233" s="233">
        <f t="shared" ref="D4233" si="1063">SUM(D4234:D4237)</f>
        <v>1320999.9999999995</v>
      </c>
      <c r="E4233" s="233">
        <f>SUM(E4234:E4237)</f>
        <v>0</v>
      </c>
      <c r="F4233" s="217">
        <f t="shared" si="1062"/>
        <v>95.10439164866807</v>
      </c>
      <c r="G4233" s="218"/>
      <c r="H4233" s="218"/>
    </row>
    <row r="4234" spans="1:8" s="178" customFormat="1" x14ac:dyDescent="0.2">
      <c r="A4234" s="209">
        <v>411100</v>
      </c>
      <c r="B4234" s="210" t="s">
        <v>46</v>
      </c>
      <c r="C4234" s="231">
        <v>1310000</v>
      </c>
      <c r="D4234" s="220">
        <v>1223999.9999999995</v>
      </c>
      <c r="E4234" s="220">
        <v>0</v>
      </c>
      <c r="F4234" s="221">
        <f t="shared" si="1062"/>
        <v>93.435114503816763</v>
      </c>
      <c r="G4234" s="218"/>
      <c r="H4234" s="218"/>
    </row>
    <row r="4235" spans="1:8" s="178" customFormat="1" ht="46.5" x14ac:dyDescent="0.2">
      <c r="A4235" s="209">
        <v>411200</v>
      </c>
      <c r="B4235" s="210" t="s">
        <v>47</v>
      </c>
      <c r="C4235" s="231">
        <v>44000</v>
      </c>
      <c r="D4235" s="220">
        <v>42000.000000000007</v>
      </c>
      <c r="E4235" s="220">
        <v>0</v>
      </c>
      <c r="F4235" s="221">
        <f t="shared" si="1062"/>
        <v>95.454545454545467</v>
      </c>
      <c r="G4235" s="218"/>
      <c r="H4235" s="218"/>
    </row>
    <row r="4236" spans="1:8" s="178" customFormat="1" ht="46.5" x14ac:dyDescent="0.2">
      <c r="A4236" s="209">
        <v>411300</v>
      </c>
      <c r="B4236" s="210" t="s">
        <v>48</v>
      </c>
      <c r="C4236" s="231">
        <v>25000</v>
      </c>
      <c r="D4236" s="220">
        <v>40000.000000000007</v>
      </c>
      <c r="E4236" s="220">
        <v>0</v>
      </c>
      <c r="F4236" s="221">
        <f t="shared" si="1062"/>
        <v>160.00000000000003</v>
      </c>
      <c r="G4236" s="218"/>
      <c r="H4236" s="218"/>
    </row>
    <row r="4237" spans="1:8" s="178" customFormat="1" x14ac:dyDescent="0.2">
      <c r="A4237" s="209">
        <v>411400</v>
      </c>
      <c r="B4237" s="210" t="s">
        <v>49</v>
      </c>
      <c r="C4237" s="231">
        <v>10000</v>
      </c>
      <c r="D4237" s="220">
        <v>14999.999999999998</v>
      </c>
      <c r="E4237" s="220">
        <v>0</v>
      </c>
      <c r="F4237" s="221">
        <f t="shared" si="1062"/>
        <v>149.99999999999997</v>
      </c>
      <c r="G4237" s="218"/>
      <c r="H4237" s="218"/>
    </row>
    <row r="4238" spans="1:8" s="178" customFormat="1" x14ac:dyDescent="0.2">
      <c r="A4238" s="224">
        <v>412000</v>
      </c>
      <c r="B4238" s="222" t="s">
        <v>50</v>
      </c>
      <c r="C4238" s="233">
        <f>SUM(C4239:C4250)</f>
        <v>156700</v>
      </c>
      <c r="D4238" s="233">
        <f t="shared" ref="D4238" si="1064">SUM(D4239:D4250)</f>
        <v>178999.99999999994</v>
      </c>
      <c r="E4238" s="233">
        <f>SUM(E4239:E4250)</f>
        <v>0</v>
      </c>
      <c r="F4238" s="217">
        <f t="shared" si="1062"/>
        <v>114.23101467772811</v>
      </c>
      <c r="G4238" s="218"/>
      <c r="H4238" s="218"/>
    </row>
    <row r="4239" spans="1:8" s="178" customFormat="1" x14ac:dyDescent="0.2">
      <c r="A4239" s="209">
        <v>412100</v>
      </c>
      <c r="B4239" s="210" t="s">
        <v>51</v>
      </c>
      <c r="C4239" s="231">
        <v>17000</v>
      </c>
      <c r="D4239" s="220">
        <v>17000</v>
      </c>
      <c r="E4239" s="220">
        <v>0</v>
      </c>
      <c r="F4239" s="221">
        <f t="shared" si="1062"/>
        <v>100</v>
      </c>
      <c r="G4239" s="218"/>
      <c r="H4239" s="218"/>
    </row>
    <row r="4240" spans="1:8" s="178" customFormat="1" ht="46.5" x14ac:dyDescent="0.2">
      <c r="A4240" s="209">
        <v>412200</v>
      </c>
      <c r="B4240" s="210" t="s">
        <v>52</v>
      </c>
      <c r="C4240" s="231">
        <v>70000</v>
      </c>
      <c r="D4240" s="220">
        <v>80000</v>
      </c>
      <c r="E4240" s="220">
        <v>0</v>
      </c>
      <c r="F4240" s="221">
        <f t="shared" si="1062"/>
        <v>114.28571428571428</v>
      </c>
      <c r="G4240" s="218"/>
      <c r="H4240" s="218"/>
    </row>
    <row r="4241" spans="1:8" s="178" customFormat="1" x14ac:dyDescent="0.2">
      <c r="A4241" s="209">
        <v>412300</v>
      </c>
      <c r="B4241" s="210" t="s">
        <v>53</v>
      </c>
      <c r="C4241" s="231">
        <v>18000</v>
      </c>
      <c r="D4241" s="220">
        <v>23000</v>
      </c>
      <c r="E4241" s="220">
        <v>0</v>
      </c>
      <c r="F4241" s="221">
        <f t="shared" si="1062"/>
        <v>127.77777777777777</v>
      </c>
      <c r="G4241" s="218"/>
      <c r="H4241" s="218"/>
    </row>
    <row r="4242" spans="1:8" s="178" customFormat="1" x14ac:dyDescent="0.2">
      <c r="A4242" s="209">
        <v>412500</v>
      </c>
      <c r="B4242" s="210" t="s">
        <v>57</v>
      </c>
      <c r="C4242" s="231">
        <v>6000</v>
      </c>
      <c r="D4242" s="220">
        <v>8000.0000000000045</v>
      </c>
      <c r="E4242" s="220">
        <v>0</v>
      </c>
      <c r="F4242" s="221">
        <f t="shared" si="1062"/>
        <v>133.33333333333343</v>
      </c>
      <c r="G4242" s="218"/>
      <c r="H4242" s="218"/>
    </row>
    <row r="4243" spans="1:8" s="178" customFormat="1" x14ac:dyDescent="0.2">
      <c r="A4243" s="209">
        <v>412600</v>
      </c>
      <c r="B4243" s="210" t="s">
        <v>58</v>
      </c>
      <c r="C4243" s="231">
        <v>30000</v>
      </c>
      <c r="D4243" s="220">
        <v>28999.999999999956</v>
      </c>
      <c r="E4243" s="220">
        <v>0</v>
      </c>
      <c r="F4243" s="221">
        <f t="shared" si="1062"/>
        <v>96.666666666666529</v>
      </c>
      <c r="G4243" s="218"/>
      <c r="H4243" s="218"/>
    </row>
    <row r="4244" spans="1:8" s="178" customFormat="1" x14ac:dyDescent="0.2">
      <c r="A4244" s="209">
        <v>412700</v>
      </c>
      <c r="B4244" s="210" t="s">
        <v>60</v>
      </c>
      <c r="C4244" s="231">
        <v>10000</v>
      </c>
      <c r="D4244" s="220">
        <v>10500</v>
      </c>
      <c r="E4244" s="220">
        <v>0</v>
      </c>
      <c r="F4244" s="221">
        <f t="shared" si="1062"/>
        <v>105</v>
      </c>
      <c r="G4244" s="218"/>
      <c r="H4244" s="218"/>
    </row>
    <row r="4245" spans="1:8" s="178" customFormat="1" x14ac:dyDescent="0.2">
      <c r="A4245" s="209">
        <v>412900</v>
      </c>
      <c r="B4245" s="223" t="s">
        <v>74</v>
      </c>
      <c r="C4245" s="231">
        <v>499.99999999999994</v>
      </c>
      <c r="D4245" s="220">
        <v>500</v>
      </c>
      <c r="E4245" s="220">
        <v>0</v>
      </c>
      <c r="F4245" s="221">
        <f t="shared" si="1062"/>
        <v>100.00000000000003</v>
      </c>
      <c r="G4245" s="218"/>
      <c r="H4245" s="218"/>
    </row>
    <row r="4246" spans="1:8" s="178" customFormat="1" x14ac:dyDescent="0.2">
      <c r="A4246" s="209">
        <v>412900</v>
      </c>
      <c r="B4246" s="223" t="s">
        <v>75</v>
      </c>
      <c r="C4246" s="231">
        <v>500</v>
      </c>
      <c r="D4246" s="220">
        <v>499.99999999999994</v>
      </c>
      <c r="E4246" s="220">
        <v>0</v>
      </c>
      <c r="F4246" s="221">
        <f t="shared" si="1062"/>
        <v>99.999999999999986</v>
      </c>
      <c r="G4246" s="218"/>
      <c r="H4246" s="218"/>
    </row>
    <row r="4247" spans="1:8" s="178" customFormat="1" x14ac:dyDescent="0.2">
      <c r="A4247" s="209">
        <v>412900</v>
      </c>
      <c r="B4247" s="223" t="s">
        <v>76</v>
      </c>
      <c r="C4247" s="231">
        <v>1200</v>
      </c>
      <c r="D4247" s="220">
        <v>1200</v>
      </c>
      <c r="E4247" s="220">
        <v>0</v>
      </c>
      <c r="F4247" s="221">
        <f t="shared" si="1062"/>
        <v>100</v>
      </c>
      <c r="G4247" s="218"/>
      <c r="H4247" s="218"/>
    </row>
    <row r="4248" spans="1:8" s="178" customFormat="1" ht="46.5" x14ac:dyDescent="0.2">
      <c r="A4248" s="209">
        <v>412900</v>
      </c>
      <c r="B4248" s="223" t="s">
        <v>77</v>
      </c>
      <c r="C4248" s="231">
        <v>800</v>
      </c>
      <c r="D4248" s="220">
        <v>800</v>
      </c>
      <c r="E4248" s="220">
        <v>0</v>
      </c>
      <c r="F4248" s="221">
        <f t="shared" si="1062"/>
        <v>100</v>
      </c>
      <c r="G4248" s="218"/>
      <c r="H4248" s="218"/>
    </row>
    <row r="4249" spans="1:8" s="178" customFormat="1" x14ac:dyDescent="0.2">
      <c r="A4249" s="209">
        <v>412900</v>
      </c>
      <c r="B4249" s="223" t="s">
        <v>78</v>
      </c>
      <c r="C4249" s="231">
        <v>2500</v>
      </c>
      <c r="D4249" s="220">
        <v>2500</v>
      </c>
      <c r="E4249" s="220">
        <v>0</v>
      </c>
      <c r="F4249" s="221">
        <f t="shared" si="1062"/>
        <v>100</v>
      </c>
      <c r="G4249" s="218"/>
      <c r="H4249" s="218"/>
    </row>
    <row r="4250" spans="1:8" s="178" customFormat="1" x14ac:dyDescent="0.2">
      <c r="A4250" s="209">
        <v>412900</v>
      </c>
      <c r="B4250" s="210" t="s">
        <v>80</v>
      </c>
      <c r="C4250" s="231">
        <v>200</v>
      </c>
      <c r="D4250" s="220">
        <v>6000</v>
      </c>
      <c r="E4250" s="220">
        <v>0</v>
      </c>
      <c r="F4250" s="221"/>
      <c r="G4250" s="218"/>
      <c r="H4250" s="218"/>
    </row>
    <row r="4251" spans="1:8" s="234" customFormat="1" x14ac:dyDescent="0.2">
      <c r="A4251" s="224">
        <v>413000</v>
      </c>
      <c r="B4251" s="222" t="s">
        <v>97</v>
      </c>
      <c r="C4251" s="233">
        <f>C4252</f>
        <v>600</v>
      </c>
      <c r="D4251" s="233">
        <f t="shared" ref="D4251" si="1065">D4252</f>
        <v>600</v>
      </c>
      <c r="E4251" s="233">
        <f t="shared" ref="E4251" si="1066">E4252</f>
        <v>0</v>
      </c>
      <c r="F4251" s="217">
        <f t="shared" ref="F4251:F4259" si="1067">D4251/C4251*100</f>
        <v>100</v>
      </c>
      <c r="G4251" s="218"/>
      <c r="H4251" s="218"/>
    </row>
    <row r="4252" spans="1:8" s="178" customFormat="1" x14ac:dyDescent="0.2">
      <c r="A4252" s="209">
        <v>413900</v>
      </c>
      <c r="B4252" s="210" t="s">
        <v>106</v>
      </c>
      <c r="C4252" s="231">
        <v>600</v>
      </c>
      <c r="D4252" s="220">
        <v>600</v>
      </c>
      <c r="E4252" s="220">
        <v>0</v>
      </c>
      <c r="F4252" s="221">
        <f t="shared" si="1067"/>
        <v>100</v>
      </c>
      <c r="G4252" s="218"/>
      <c r="H4252" s="218"/>
    </row>
    <row r="4253" spans="1:8" s="234" customFormat="1" x14ac:dyDescent="0.2">
      <c r="A4253" s="224">
        <v>414000</v>
      </c>
      <c r="B4253" s="222" t="s">
        <v>107</v>
      </c>
      <c r="C4253" s="233">
        <f>SUM(C4254:C4254)</f>
        <v>180000000</v>
      </c>
      <c r="D4253" s="233">
        <f t="shared" ref="D4253" si="1068">SUM(D4254:D4254)</f>
        <v>180000000</v>
      </c>
      <c r="E4253" s="233">
        <f t="shared" ref="E4253" si="1069">SUM(E4254:E4254)</f>
        <v>0</v>
      </c>
      <c r="F4253" s="217">
        <f t="shared" si="1067"/>
        <v>100</v>
      </c>
      <c r="G4253" s="218"/>
      <c r="H4253" s="218"/>
    </row>
    <row r="4254" spans="1:8" s="178" customFormat="1" x14ac:dyDescent="0.2">
      <c r="A4254" s="209">
        <v>414100</v>
      </c>
      <c r="B4254" s="210" t="s">
        <v>112</v>
      </c>
      <c r="C4254" s="231">
        <v>180000000</v>
      </c>
      <c r="D4254" s="220">
        <v>180000000</v>
      </c>
      <c r="E4254" s="220">
        <v>0</v>
      </c>
      <c r="F4254" s="221">
        <f t="shared" si="1067"/>
        <v>100</v>
      </c>
      <c r="G4254" s="218"/>
      <c r="H4254" s="218"/>
    </row>
    <row r="4255" spans="1:8" s="178" customFormat="1" x14ac:dyDescent="0.2">
      <c r="A4255" s="224">
        <v>510000</v>
      </c>
      <c r="B4255" s="222" t="s">
        <v>245</v>
      </c>
      <c r="C4255" s="233">
        <f>C4256+C4258</f>
        <v>5000</v>
      </c>
      <c r="D4255" s="233">
        <f t="shared" ref="D4255" si="1070">D4256+D4258</f>
        <v>5000</v>
      </c>
      <c r="E4255" s="233">
        <f>E4256+E4258</f>
        <v>0</v>
      </c>
      <c r="F4255" s="217">
        <f t="shared" si="1067"/>
        <v>100</v>
      </c>
      <c r="G4255" s="218"/>
      <c r="H4255" s="218"/>
    </row>
    <row r="4256" spans="1:8" s="178" customFormat="1" x14ac:dyDescent="0.2">
      <c r="A4256" s="224">
        <v>511000</v>
      </c>
      <c r="B4256" s="222" t="s">
        <v>246</v>
      </c>
      <c r="C4256" s="233">
        <f>SUM(C4257:C4257)</f>
        <v>3000</v>
      </c>
      <c r="D4256" s="233">
        <f t="shared" ref="D4256" si="1071">SUM(D4257:D4257)</f>
        <v>3000</v>
      </c>
      <c r="E4256" s="233">
        <f t="shared" ref="E4256" si="1072">SUM(E4257:E4257)</f>
        <v>0</v>
      </c>
      <c r="F4256" s="217">
        <f t="shared" si="1067"/>
        <v>100</v>
      </c>
      <c r="G4256" s="218"/>
      <c r="H4256" s="218"/>
    </row>
    <row r="4257" spans="1:8" s="178" customFormat="1" x14ac:dyDescent="0.2">
      <c r="A4257" s="209">
        <v>511300</v>
      </c>
      <c r="B4257" s="210" t="s">
        <v>249</v>
      </c>
      <c r="C4257" s="231">
        <v>3000</v>
      </c>
      <c r="D4257" s="220">
        <v>3000</v>
      </c>
      <c r="E4257" s="220">
        <v>0</v>
      </c>
      <c r="F4257" s="221">
        <f t="shared" si="1067"/>
        <v>100</v>
      </c>
      <c r="G4257" s="218"/>
      <c r="H4257" s="218"/>
    </row>
    <row r="4258" spans="1:8" s="234" customFormat="1" x14ac:dyDescent="0.2">
      <c r="A4258" s="224">
        <v>516000</v>
      </c>
      <c r="B4258" s="222" t="s">
        <v>257</v>
      </c>
      <c r="C4258" s="233">
        <f>C4259</f>
        <v>2000</v>
      </c>
      <c r="D4258" s="233">
        <f t="shared" ref="D4258" si="1073">D4259</f>
        <v>2000</v>
      </c>
      <c r="E4258" s="233">
        <f t="shared" ref="E4258" si="1074">E4259</f>
        <v>0</v>
      </c>
      <c r="F4258" s="217">
        <f t="shared" si="1067"/>
        <v>100</v>
      </c>
      <c r="G4258" s="218"/>
      <c r="H4258" s="218"/>
    </row>
    <row r="4259" spans="1:8" s="178" customFormat="1" x14ac:dyDescent="0.2">
      <c r="A4259" s="209">
        <v>516100</v>
      </c>
      <c r="B4259" s="210" t="s">
        <v>257</v>
      </c>
      <c r="C4259" s="231">
        <v>2000</v>
      </c>
      <c r="D4259" s="220">
        <v>2000</v>
      </c>
      <c r="E4259" s="220">
        <v>0</v>
      </c>
      <c r="F4259" s="221">
        <f t="shared" si="1067"/>
        <v>100</v>
      </c>
      <c r="G4259" s="218"/>
      <c r="H4259" s="218"/>
    </row>
    <row r="4260" spans="1:8" s="234" customFormat="1" x14ac:dyDescent="0.2">
      <c r="A4260" s="224">
        <v>630000</v>
      </c>
      <c r="B4260" s="222" t="s">
        <v>277</v>
      </c>
      <c r="C4260" s="233">
        <f>C4261</f>
        <v>25000</v>
      </c>
      <c r="D4260" s="233">
        <f t="shared" ref="D4260:D4261" si="1075">D4261</f>
        <v>85000</v>
      </c>
      <c r="E4260" s="233">
        <f t="shared" ref="E4260:E4261" si="1076">E4261</f>
        <v>0</v>
      </c>
      <c r="F4260" s="217"/>
      <c r="G4260" s="218"/>
      <c r="H4260" s="218"/>
    </row>
    <row r="4261" spans="1:8" s="234" customFormat="1" x14ac:dyDescent="0.2">
      <c r="A4261" s="224">
        <v>638000</v>
      </c>
      <c r="B4261" s="222" t="s">
        <v>284</v>
      </c>
      <c r="C4261" s="233">
        <f>C4262</f>
        <v>25000</v>
      </c>
      <c r="D4261" s="233">
        <f t="shared" si="1075"/>
        <v>85000</v>
      </c>
      <c r="E4261" s="233">
        <f t="shared" si="1076"/>
        <v>0</v>
      </c>
      <c r="F4261" s="217"/>
      <c r="G4261" s="218"/>
      <c r="H4261" s="218"/>
    </row>
    <row r="4262" spans="1:8" s="178" customFormat="1" x14ac:dyDescent="0.2">
      <c r="A4262" s="209">
        <v>638100</v>
      </c>
      <c r="B4262" s="210" t="s">
        <v>285</v>
      </c>
      <c r="C4262" s="231">
        <v>25000</v>
      </c>
      <c r="D4262" s="220">
        <v>85000</v>
      </c>
      <c r="E4262" s="220">
        <v>0</v>
      </c>
      <c r="F4262" s="221"/>
      <c r="G4262" s="218"/>
      <c r="H4262" s="218"/>
    </row>
    <row r="4263" spans="1:8" s="178" customFormat="1" x14ac:dyDescent="0.2">
      <c r="A4263" s="241"/>
      <c r="B4263" s="227" t="s">
        <v>294</v>
      </c>
      <c r="C4263" s="238">
        <f>C4232+C4255+C4260</f>
        <v>181576300</v>
      </c>
      <c r="D4263" s="238">
        <f t="shared" ref="D4263" si="1077">D4232+D4255+D4260</f>
        <v>181590600</v>
      </c>
      <c r="E4263" s="238">
        <f t="shared" ref="E4263" si="1078">E4232+E4255+E4260</f>
        <v>0</v>
      </c>
      <c r="F4263" s="229">
        <f>D4263/C4263*100</f>
        <v>100.007875477141</v>
      </c>
      <c r="G4263" s="218"/>
      <c r="H4263" s="218"/>
    </row>
    <row r="4264" spans="1:8" s="178" customFormat="1" x14ac:dyDescent="0.2">
      <c r="A4264" s="242"/>
      <c r="B4264" s="202"/>
      <c r="C4264" s="231"/>
      <c r="D4264" s="231"/>
      <c r="E4264" s="231"/>
      <c r="F4264" s="232"/>
      <c r="G4264" s="218"/>
      <c r="H4264" s="218"/>
    </row>
    <row r="4265" spans="1:8" s="178" customFormat="1" x14ac:dyDescent="0.2">
      <c r="A4265" s="205"/>
      <c r="B4265" s="202"/>
      <c r="C4265" s="231"/>
      <c r="D4265" s="231"/>
      <c r="E4265" s="231"/>
      <c r="F4265" s="232"/>
      <c r="G4265" s="218"/>
      <c r="H4265" s="218"/>
    </row>
    <row r="4266" spans="1:8" s="178" customFormat="1" x14ac:dyDescent="0.2">
      <c r="A4266" s="209" t="s">
        <v>504</v>
      </c>
      <c r="B4266" s="222"/>
      <c r="C4266" s="231"/>
      <c r="D4266" s="231"/>
      <c r="E4266" s="231"/>
      <c r="F4266" s="232"/>
      <c r="G4266" s="218"/>
      <c r="H4266" s="218"/>
    </row>
    <row r="4267" spans="1:8" s="178" customFormat="1" x14ac:dyDescent="0.2">
      <c r="A4267" s="209" t="s">
        <v>505</v>
      </c>
      <c r="B4267" s="222"/>
      <c r="C4267" s="231"/>
      <c r="D4267" s="231"/>
      <c r="E4267" s="231"/>
      <c r="F4267" s="232"/>
      <c r="G4267" s="218"/>
      <c r="H4267" s="218"/>
    </row>
    <row r="4268" spans="1:8" s="178" customFormat="1" x14ac:dyDescent="0.2">
      <c r="A4268" s="209" t="s">
        <v>402</v>
      </c>
      <c r="B4268" s="222"/>
      <c r="C4268" s="231"/>
      <c r="D4268" s="231"/>
      <c r="E4268" s="231"/>
      <c r="F4268" s="232"/>
      <c r="G4268" s="218"/>
      <c r="H4268" s="218"/>
    </row>
    <row r="4269" spans="1:8" s="178" customFormat="1" x14ac:dyDescent="0.2">
      <c r="A4269" s="209" t="s">
        <v>293</v>
      </c>
      <c r="B4269" s="222"/>
      <c r="C4269" s="231"/>
      <c r="D4269" s="231"/>
      <c r="E4269" s="231"/>
      <c r="F4269" s="232"/>
      <c r="G4269" s="218"/>
      <c r="H4269" s="218"/>
    </row>
    <row r="4270" spans="1:8" s="178" customFormat="1" x14ac:dyDescent="0.2">
      <c r="A4270" s="209"/>
      <c r="B4270" s="211"/>
      <c r="C4270" s="212"/>
      <c r="D4270" s="212"/>
      <c r="E4270" s="212"/>
      <c r="F4270" s="213"/>
      <c r="G4270" s="218"/>
      <c r="H4270" s="218"/>
    </row>
    <row r="4271" spans="1:8" s="178" customFormat="1" x14ac:dyDescent="0.2">
      <c r="A4271" s="224">
        <v>410000</v>
      </c>
      <c r="B4271" s="215" t="s">
        <v>44</v>
      </c>
      <c r="C4271" s="233">
        <f>C4272+C4277+C4289+C4293+0</f>
        <v>25244200</v>
      </c>
      <c r="D4271" s="233">
        <f>D4272+D4277+D4289+D4293+0</f>
        <v>16375900</v>
      </c>
      <c r="E4271" s="233">
        <f>E4272+E4277+E4289+E4293+0</f>
        <v>0</v>
      </c>
      <c r="F4271" s="217">
        <f>D4271/C4271*100</f>
        <v>64.869950325223229</v>
      </c>
      <c r="G4271" s="218"/>
      <c r="H4271" s="218"/>
    </row>
    <row r="4272" spans="1:8" s="178" customFormat="1" x14ac:dyDescent="0.2">
      <c r="A4272" s="224">
        <v>411000</v>
      </c>
      <c r="B4272" s="215" t="s">
        <v>45</v>
      </c>
      <c r="C4272" s="233">
        <f>SUM(C4273:C4276)</f>
        <v>1720600</v>
      </c>
      <c r="D4272" s="233">
        <f t="shared" ref="D4272" si="1079">SUM(D4273:D4276)</f>
        <v>1747000</v>
      </c>
      <c r="E4272" s="233">
        <f>SUM(E4273:E4276)</f>
        <v>0</v>
      </c>
      <c r="F4272" s="217">
        <f>D4272/C4272*100</f>
        <v>101.53434848308729</v>
      </c>
      <c r="G4272" s="218"/>
      <c r="H4272" s="218"/>
    </row>
    <row r="4273" spans="1:8" s="178" customFormat="1" x14ac:dyDescent="0.2">
      <c r="A4273" s="209">
        <v>411100</v>
      </c>
      <c r="B4273" s="210" t="s">
        <v>46</v>
      </c>
      <c r="C4273" s="231">
        <v>1642000</v>
      </c>
      <c r="D4273" s="220">
        <v>1642000</v>
      </c>
      <c r="E4273" s="220">
        <v>0</v>
      </c>
      <c r="F4273" s="221">
        <f>D4273/C4273*100</f>
        <v>100</v>
      </c>
      <c r="G4273" s="218"/>
      <c r="H4273" s="218"/>
    </row>
    <row r="4274" spans="1:8" s="178" customFormat="1" ht="46.5" x14ac:dyDescent="0.2">
      <c r="A4274" s="209">
        <v>411200</v>
      </c>
      <c r="B4274" s="210" t="s">
        <v>47</v>
      </c>
      <c r="C4274" s="231">
        <v>50000</v>
      </c>
      <c r="D4274" s="220">
        <v>62000</v>
      </c>
      <c r="E4274" s="220">
        <v>0</v>
      </c>
      <c r="F4274" s="221">
        <f>D4274/C4274*100</f>
        <v>124</v>
      </c>
      <c r="G4274" s="218"/>
      <c r="H4274" s="218"/>
    </row>
    <row r="4275" spans="1:8" s="178" customFormat="1" ht="46.5" x14ac:dyDescent="0.2">
      <c r="A4275" s="209">
        <v>411300</v>
      </c>
      <c r="B4275" s="210" t="s">
        <v>48</v>
      </c>
      <c r="C4275" s="231">
        <v>25000</v>
      </c>
      <c r="D4275" s="220">
        <v>28000</v>
      </c>
      <c r="E4275" s="220">
        <v>0</v>
      </c>
      <c r="F4275" s="221">
        <f>D4275/C4275*100</f>
        <v>112.00000000000001</v>
      </c>
      <c r="G4275" s="218"/>
      <c r="H4275" s="218"/>
    </row>
    <row r="4276" spans="1:8" s="178" customFormat="1" x14ac:dyDescent="0.2">
      <c r="A4276" s="209">
        <v>411400</v>
      </c>
      <c r="B4276" s="210" t="s">
        <v>49</v>
      </c>
      <c r="C4276" s="231">
        <v>3600</v>
      </c>
      <c r="D4276" s="220">
        <v>15000</v>
      </c>
      <c r="E4276" s="220">
        <v>0</v>
      </c>
      <c r="F4276" s="221"/>
      <c r="G4276" s="218"/>
      <c r="H4276" s="218"/>
    </row>
    <row r="4277" spans="1:8" s="178" customFormat="1" x14ac:dyDescent="0.2">
      <c r="A4277" s="224">
        <v>412000</v>
      </c>
      <c r="B4277" s="222" t="s">
        <v>50</v>
      </c>
      <c r="C4277" s="233">
        <f>SUM(C4278:C4288)</f>
        <v>253600</v>
      </c>
      <c r="D4277" s="233">
        <f>SUM(D4278:D4288)</f>
        <v>558900</v>
      </c>
      <c r="E4277" s="233">
        <f>SUM(E4278:E4288)</f>
        <v>0</v>
      </c>
      <c r="F4277" s="217">
        <f t="shared" ref="F4277:F4282" si="1080">D4277/C4277*100</f>
        <v>220.38643533123027</v>
      </c>
      <c r="G4277" s="218"/>
      <c r="H4277" s="218"/>
    </row>
    <row r="4278" spans="1:8" s="178" customFormat="1" x14ac:dyDescent="0.2">
      <c r="A4278" s="209">
        <v>412100</v>
      </c>
      <c r="B4278" s="210" t="s">
        <v>51</v>
      </c>
      <c r="C4278" s="231">
        <v>6600</v>
      </c>
      <c r="D4278" s="220">
        <v>7000</v>
      </c>
      <c r="E4278" s="220">
        <v>0</v>
      </c>
      <c r="F4278" s="221">
        <f t="shared" si="1080"/>
        <v>106.06060606060606</v>
      </c>
      <c r="G4278" s="218"/>
      <c r="H4278" s="218"/>
    </row>
    <row r="4279" spans="1:8" s="178" customFormat="1" ht="46.5" x14ac:dyDescent="0.2">
      <c r="A4279" s="209">
        <v>412200</v>
      </c>
      <c r="B4279" s="210" t="s">
        <v>52</v>
      </c>
      <c r="C4279" s="231">
        <v>20000</v>
      </c>
      <c r="D4279" s="220">
        <v>17500.000000000029</v>
      </c>
      <c r="E4279" s="220">
        <v>0</v>
      </c>
      <c r="F4279" s="221">
        <f t="shared" si="1080"/>
        <v>87.500000000000142</v>
      </c>
      <c r="G4279" s="218"/>
      <c r="H4279" s="218"/>
    </row>
    <row r="4280" spans="1:8" s="178" customFormat="1" x14ac:dyDescent="0.2">
      <c r="A4280" s="209">
        <v>412300</v>
      </c>
      <c r="B4280" s="210" t="s">
        <v>53</v>
      </c>
      <c r="C4280" s="231">
        <v>17000</v>
      </c>
      <c r="D4280" s="220">
        <v>17000</v>
      </c>
      <c r="E4280" s="220">
        <v>0</v>
      </c>
      <c r="F4280" s="221">
        <f t="shared" si="1080"/>
        <v>100</v>
      </c>
      <c r="G4280" s="218"/>
      <c r="H4280" s="218"/>
    </row>
    <row r="4281" spans="1:8" s="178" customFormat="1" x14ac:dyDescent="0.2">
      <c r="A4281" s="209">
        <v>412500</v>
      </c>
      <c r="B4281" s="210" t="s">
        <v>57</v>
      </c>
      <c r="C4281" s="231">
        <v>28000</v>
      </c>
      <c r="D4281" s="220">
        <v>24499.999999999985</v>
      </c>
      <c r="E4281" s="220">
        <v>0</v>
      </c>
      <c r="F4281" s="221">
        <f t="shared" si="1080"/>
        <v>87.499999999999943</v>
      </c>
      <c r="G4281" s="218"/>
      <c r="H4281" s="218"/>
    </row>
    <row r="4282" spans="1:8" s="178" customFormat="1" x14ac:dyDescent="0.2">
      <c r="A4282" s="209">
        <v>412600</v>
      </c>
      <c r="B4282" s="210" t="s">
        <v>58</v>
      </c>
      <c r="C4282" s="231">
        <v>45000</v>
      </c>
      <c r="D4282" s="220">
        <v>89999.999999999985</v>
      </c>
      <c r="E4282" s="220">
        <v>0</v>
      </c>
      <c r="F4282" s="221">
        <f t="shared" si="1080"/>
        <v>199.99999999999997</v>
      </c>
      <c r="G4282" s="218"/>
      <c r="H4282" s="218"/>
    </row>
    <row r="4283" spans="1:8" s="178" customFormat="1" x14ac:dyDescent="0.2">
      <c r="A4283" s="209">
        <v>412700</v>
      </c>
      <c r="B4283" s="210" t="s">
        <v>60</v>
      </c>
      <c r="C4283" s="231">
        <v>50000</v>
      </c>
      <c r="D4283" s="220">
        <v>310000</v>
      </c>
      <c r="E4283" s="220">
        <v>0</v>
      </c>
      <c r="F4283" s="221"/>
      <c r="G4283" s="218"/>
      <c r="H4283" s="218"/>
    </row>
    <row r="4284" spans="1:8" s="178" customFormat="1" x14ac:dyDescent="0.2">
      <c r="A4284" s="209">
        <v>412900</v>
      </c>
      <c r="B4284" s="223" t="s">
        <v>74</v>
      </c>
      <c r="C4284" s="231">
        <v>999.99999999999989</v>
      </c>
      <c r="D4284" s="220">
        <v>3000</v>
      </c>
      <c r="E4284" s="220">
        <v>0</v>
      </c>
      <c r="F4284" s="221">
        <f t="shared" ref="F4284:F4304" si="1081">D4284/C4284*100</f>
        <v>300.00000000000006</v>
      </c>
      <c r="G4284" s="218"/>
      <c r="H4284" s="218"/>
    </row>
    <row r="4285" spans="1:8" s="178" customFormat="1" x14ac:dyDescent="0.2">
      <c r="A4285" s="209">
        <v>412900</v>
      </c>
      <c r="B4285" s="223" t="s">
        <v>75</v>
      </c>
      <c r="C4285" s="231">
        <v>77000</v>
      </c>
      <c r="D4285" s="220">
        <v>80000</v>
      </c>
      <c r="E4285" s="220">
        <v>0</v>
      </c>
      <c r="F4285" s="221">
        <f t="shared" si="1081"/>
        <v>103.89610389610388</v>
      </c>
      <c r="G4285" s="218"/>
      <c r="H4285" s="218"/>
    </row>
    <row r="4286" spans="1:8" s="178" customFormat="1" x14ac:dyDescent="0.2">
      <c r="A4286" s="209">
        <v>412900</v>
      </c>
      <c r="B4286" s="223" t="s">
        <v>76</v>
      </c>
      <c r="C4286" s="231">
        <v>3999.9999999999995</v>
      </c>
      <c r="D4286" s="220">
        <v>4000</v>
      </c>
      <c r="E4286" s="220">
        <v>0</v>
      </c>
      <c r="F4286" s="221">
        <f t="shared" si="1081"/>
        <v>100.00000000000003</v>
      </c>
      <c r="G4286" s="218"/>
      <c r="H4286" s="218"/>
    </row>
    <row r="4287" spans="1:8" s="178" customFormat="1" ht="46.5" x14ac:dyDescent="0.2">
      <c r="A4287" s="209">
        <v>412900</v>
      </c>
      <c r="B4287" s="223" t="s">
        <v>77</v>
      </c>
      <c r="C4287" s="231">
        <v>2000</v>
      </c>
      <c r="D4287" s="220">
        <v>2500</v>
      </c>
      <c r="E4287" s="220">
        <v>0</v>
      </c>
      <c r="F4287" s="221">
        <f t="shared" si="1081"/>
        <v>125</v>
      </c>
      <c r="G4287" s="218"/>
      <c r="H4287" s="218"/>
    </row>
    <row r="4288" spans="1:8" s="178" customFormat="1" x14ac:dyDescent="0.2">
      <c r="A4288" s="209">
        <v>412900</v>
      </c>
      <c r="B4288" s="210" t="s">
        <v>78</v>
      </c>
      <c r="C4288" s="231">
        <v>3000</v>
      </c>
      <c r="D4288" s="220">
        <v>3400</v>
      </c>
      <c r="E4288" s="220">
        <v>0</v>
      </c>
      <c r="F4288" s="221">
        <f t="shared" si="1081"/>
        <v>113.33333333333333</v>
      </c>
      <c r="G4288" s="218"/>
      <c r="H4288" s="218"/>
    </row>
    <row r="4289" spans="1:8" s="178" customFormat="1" x14ac:dyDescent="0.2">
      <c r="A4289" s="224">
        <v>414000</v>
      </c>
      <c r="B4289" s="222" t="s">
        <v>107</v>
      </c>
      <c r="C4289" s="233">
        <f>SUM(C4290:C4292)</f>
        <v>23000000</v>
      </c>
      <c r="D4289" s="233">
        <f>SUM(D4290:D4292)</f>
        <v>13800000</v>
      </c>
      <c r="E4289" s="233">
        <f>SUM(E4290:E4292)</f>
        <v>0</v>
      </c>
      <c r="F4289" s="217">
        <f t="shared" si="1081"/>
        <v>60</v>
      </c>
      <c r="G4289" s="218"/>
      <c r="H4289" s="218"/>
    </row>
    <row r="4290" spans="1:8" s="178" customFormat="1" x14ac:dyDescent="0.2">
      <c r="A4290" s="239">
        <v>414100</v>
      </c>
      <c r="B4290" s="210" t="s">
        <v>113</v>
      </c>
      <c r="C4290" s="231">
        <v>20000000</v>
      </c>
      <c r="D4290" s="220">
        <v>10800000</v>
      </c>
      <c r="E4290" s="220">
        <v>0</v>
      </c>
      <c r="F4290" s="221">
        <f t="shared" si="1081"/>
        <v>54</v>
      </c>
      <c r="G4290" s="218"/>
      <c r="H4290" s="218"/>
    </row>
    <row r="4291" spans="1:8" s="178" customFormat="1" x14ac:dyDescent="0.2">
      <c r="A4291" s="239">
        <v>414100</v>
      </c>
      <c r="B4291" s="210" t="s">
        <v>114</v>
      </c>
      <c r="C4291" s="231">
        <v>2000000</v>
      </c>
      <c r="D4291" s="220">
        <v>1999999.9999999995</v>
      </c>
      <c r="E4291" s="220">
        <v>0</v>
      </c>
      <c r="F4291" s="221">
        <f t="shared" si="1081"/>
        <v>99.999999999999972</v>
      </c>
      <c r="G4291" s="218"/>
      <c r="H4291" s="218"/>
    </row>
    <row r="4292" spans="1:8" s="178" customFormat="1" x14ac:dyDescent="0.2">
      <c r="A4292" s="239">
        <v>414100</v>
      </c>
      <c r="B4292" s="210" t="s">
        <v>115</v>
      </c>
      <c r="C4292" s="231">
        <v>1000000</v>
      </c>
      <c r="D4292" s="220">
        <v>1000000</v>
      </c>
      <c r="E4292" s="220">
        <v>0</v>
      </c>
      <c r="F4292" s="221">
        <f t="shared" si="1081"/>
        <v>100</v>
      </c>
      <c r="G4292" s="218"/>
      <c r="H4292" s="218"/>
    </row>
    <row r="4293" spans="1:8" s="236" customFormat="1" x14ac:dyDescent="0.2">
      <c r="A4293" s="224">
        <v>415000</v>
      </c>
      <c r="B4293" s="222" t="s">
        <v>119</v>
      </c>
      <c r="C4293" s="233">
        <f>SUM(C4294:C4295)</f>
        <v>270000</v>
      </c>
      <c r="D4293" s="233">
        <f>SUM(D4294:D4295)</f>
        <v>269999.99999999953</v>
      </c>
      <c r="E4293" s="233">
        <f>SUM(E4294:E4295)</f>
        <v>0</v>
      </c>
      <c r="F4293" s="217">
        <f t="shared" si="1081"/>
        <v>99.999999999999829</v>
      </c>
      <c r="G4293" s="218"/>
      <c r="H4293" s="218"/>
    </row>
    <row r="4294" spans="1:8" s="178" customFormat="1" x14ac:dyDescent="0.2">
      <c r="A4294" s="239">
        <v>415200</v>
      </c>
      <c r="B4294" s="210" t="s">
        <v>346</v>
      </c>
      <c r="C4294" s="231">
        <v>20000</v>
      </c>
      <c r="D4294" s="220">
        <v>19999.999999999996</v>
      </c>
      <c r="E4294" s="220">
        <v>0</v>
      </c>
      <c r="F4294" s="221">
        <f t="shared" si="1081"/>
        <v>99.999999999999972</v>
      </c>
      <c r="G4294" s="218"/>
      <c r="H4294" s="218"/>
    </row>
    <row r="4295" spans="1:8" s="178" customFormat="1" x14ac:dyDescent="0.2">
      <c r="A4295" s="239">
        <v>415200</v>
      </c>
      <c r="B4295" s="210" t="s">
        <v>618</v>
      </c>
      <c r="C4295" s="231">
        <v>250000</v>
      </c>
      <c r="D4295" s="220">
        <v>249999.99999999953</v>
      </c>
      <c r="E4295" s="220">
        <v>0</v>
      </c>
      <c r="F4295" s="221">
        <f t="shared" si="1081"/>
        <v>99.999999999999815</v>
      </c>
      <c r="G4295" s="218"/>
      <c r="H4295" s="218"/>
    </row>
    <row r="4296" spans="1:8" s="178" customFormat="1" x14ac:dyDescent="0.2">
      <c r="A4296" s="224">
        <v>510000</v>
      </c>
      <c r="B4296" s="222" t="s">
        <v>245</v>
      </c>
      <c r="C4296" s="233">
        <f>C4297+C4299</f>
        <v>15000</v>
      </c>
      <c r="D4296" s="233">
        <f>D4297+D4299</f>
        <v>10500</v>
      </c>
      <c r="E4296" s="233">
        <f>E4297+E4299</f>
        <v>0</v>
      </c>
      <c r="F4296" s="217">
        <f t="shared" si="1081"/>
        <v>70</v>
      </c>
      <c r="G4296" s="218"/>
      <c r="H4296" s="218"/>
    </row>
    <row r="4297" spans="1:8" s="178" customFormat="1" x14ac:dyDescent="0.2">
      <c r="A4297" s="224">
        <v>511000</v>
      </c>
      <c r="B4297" s="222" t="s">
        <v>246</v>
      </c>
      <c r="C4297" s="233">
        <f>SUM(C4298:C4298)</f>
        <v>10000</v>
      </c>
      <c r="D4297" s="233">
        <f>SUM(D4298:D4298)</f>
        <v>7500</v>
      </c>
      <c r="E4297" s="233">
        <f>SUM(E4298:E4298)</f>
        <v>0</v>
      </c>
      <c r="F4297" s="217">
        <f t="shared" si="1081"/>
        <v>75</v>
      </c>
      <c r="G4297" s="218"/>
      <c r="H4297" s="218"/>
    </row>
    <row r="4298" spans="1:8" s="178" customFormat="1" x14ac:dyDescent="0.2">
      <c r="A4298" s="209">
        <v>511300</v>
      </c>
      <c r="B4298" s="210" t="s">
        <v>249</v>
      </c>
      <c r="C4298" s="231">
        <v>10000</v>
      </c>
      <c r="D4298" s="220">
        <v>7500</v>
      </c>
      <c r="E4298" s="220">
        <v>0</v>
      </c>
      <c r="F4298" s="221">
        <f t="shared" si="1081"/>
        <v>75</v>
      </c>
      <c r="G4298" s="218"/>
      <c r="H4298" s="218"/>
    </row>
    <row r="4299" spans="1:8" s="234" customFormat="1" x14ac:dyDescent="0.2">
      <c r="A4299" s="224">
        <v>516000</v>
      </c>
      <c r="B4299" s="222" t="s">
        <v>257</v>
      </c>
      <c r="C4299" s="233">
        <f>SUM(C4300)</f>
        <v>5000</v>
      </c>
      <c r="D4299" s="233">
        <f t="shared" ref="D4299" si="1082">SUM(D4300)</f>
        <v>3000</v>
      </c>
      <c r="E4299" s="233">
        <f t="shared" ref="E4299" si="1083">SUM(E4300)</f>
        <v>0</v>
      </c>
      <c r="F4299" s="217">
        <f t="shared" si="1081"/>
        <v>60</v>
      </c>
      <c r="G4299" s="218"/>
      <c r="H4299" s="218"/>
    </row>
    <row r="4300" spans="1:8" s="178" customFormat="1" x14ac:dyDescent="0.2">
      <c r="A4300" s="209">
        <v>516100</v>
      </c>
      <c r="B4300" s="210" t="s">
        <v>257</v>
      </c>
      <c r="C4300" s="231">
        <v>5000</v>
      </c>
      <c r="D4300" s="220">
        <v>3000</v>
      </c>
      <c r="E4300" s="220">
        <v>0</v>
      </c>
      <c r="F4300" s="221">
        <f t="shared" si="1081"/>
        <v>60</v>
      </c>
      <c r="G4300" s="218"/>
      <c r="H4300" s="218"/>
    </row>
    <row r="4301" spans="1:8" s="234" customFormat="1" x14ac:dyDescent="0.2">
      <c r="A4301" s="224">
        <v>630000</v>
      </c>
      <c r="B4301" s="222" t="s">
        <v>277</v>
      </c>
      <c r="C4301" s="233">
        <f>0+C4302</f>
        <v>8000</v>
      </c>
      <c r="D4301" s="233">
        <f>0+D4302</f>
        <v>9900</v>
      </c>
      <c r="E4301" s="233">
        <f>0+E4302</f>
        <v>0</v>
      </c>
      <c r="F4301" s="217">
        <f t="shared" si="1081"/>
        <v>123.75</v>
      </c>
      <c r="G4301" s="218"/>
      <c r="H4301" s="218"/>
    </row>
    <row r="4302" spans="1:8" s="234" customFormat="1" x14ac:dyDescent="0.2">
      <c r="A4302" s="224">
        <v>638000</v>
      </c>
      <c r="B4302" s="222" t="s">
        <v>284</v>
      </c>
      <c r="C4302" s="233">
        <f>C4303</f>
        <v>8000</v>
      </c>
      <c r="D4302" s="233">
        <f t="shared" ref="D4302" si="1084">D4303</f>
        <v>9900</v>
      </c>
      <c r="E4302" s="233">
        <f t="shared" ref="E4302" si="1085">E4303</f>
        <v>0</v>
      </c>
      <c r="F4302" s="217">
        <f t="shared" si="1081"/>
        <v>123.75</v>
      </c>
      <c r="G4302" s="218"/>
      <c r="H4302" s="218"/>
    </row>
    <row r="4303" spans="1:8" s="178" customFormat="1" x14ac:dyDescent="0.2">
      <c r="A4303" s="209">
        <v>638100</v>
      </c>
      <c r="B4303" s="210" t="s">
        <v>285</v>
      </c>
      <c r="C4303" s="231">
        <v>8000</v>
      </c>
      <c r="D4303" s="220">
        <v>9900</v>
      </c>
      <c r="E4303" s="220">
        <v>0</v>
      </c>
      <c r="F4303" s="221">
        <f t="shared" si="1081"/>
        <v>123.75</v>
      </c>
      <c r="G4303" s="218"/>
      <c r="H4303" s="218"/>
    </row>
    <row r="4304" spans="1:8" s="178" customFormat="1" x14ac:dyDescent="0.2">
      <c r="A4304" s="241"/>
      <c r="B4304" s="227" t="s">
        <v>294</v>
      </c>
      <c r="C4304" s="238">
        <f>C4271+C4296+C4301+0</f>
        <v>25267200</v>
      </c>
      <c r="D4304" s="238">
        <f>D4271+D4296+D4301+0</f>
        <v>16396300</v>
      </c>
      <c r="E4304" s="238">
        <f>E4271+E4296+E4301+0</f>
        <v>0</v>
      </c>
      <c r="F4304" s="229">
        <f t="shared" si="1081"/>
        <v>64.891638171225935</v>
      </c>
      <c r="G4304" s="218"/>
      <c r="H4304" s="218"/>
    </row>
    <row r="4305" spans="1:8" s="178" customFormat="1" x14ac:dyDescent="0.2">
      <c r="A4305" s="190"/>
      <c r="B4305" s="210"/>
      <c r="C4305" s="231"/>
      <c r="D4305" s="231"/>
      <c r="E4305" s="231"/>
      <c r="F4305" s="232"/>
      <c r="G4305" s="218"/>
      <c r="H4305" s="218"/>
    </row>
    <row r="4306" spans="1:8" s="178" customFormat="1" x14ac:dyDescent="0.2">
      <c r="A4306" s="205"/>
      <c r="B4306" s="202"/>
      <c r="C4306" s="212"/>
      <c r="D4306" s="212"/>
      <c r="E4306" s="212"/>
      <c r="F4306" s="213"/>
      <c r="G4306" s="218"/>
      <c r="H4306" s="218"/>
    </row>
    <row r="4307" spans="1:8" s="178" customFormat="1" x14ac:dyDescent="0.2">
      <c r="A4307" s="209" t="s">
        <v>506</v>
      </c>
      <c r="B4307" s="222"/>
      <c r="C4307" s="231"/>
      <c r="D4307" s="231"/>
      <c r="E4307" s="231"/>
      <c r="F4307" s="232"/>
      <c r="G4307" s="218"/>
      <c r="H4307" s="218"/>
    </row>
    <row r="4308" spans="1:8" s="178" customFormat="1" x14ac:dyDescent="0.2">
      <c r="A4308" s="209" t="s">
        <v>505</v>
      </c>
      <c r="B4308" s="222"/>
      <c r="C4308" s="231"/>
      <c r="D4308" s="231"/>
      <c r="E4308" s="231"/>
      <c r="F4308" s="232"/>
      <c r="G4308" s="218"/>
      <c r="H4308" s="218"/>
    </row>
    <row r="4309" spans="1:8" s="178" customFormat="1" x14ac:dyDescent="0.2">
      <c r="A4309" s="209" t="s">
        <v>410</v>
      </c>
      <c r="B4309" s="222"/>
      <c r="C4309" s="231"/>
      <c r="D4309" s="231"/>
      <c r="E4309" s="231"/>
      <c r="F4309" s="232"/>
      <c r="G4309" s="218"/>
      <c r="H4309" s="218"/>
    </row>
    <row r="4310" spans="1:8" s="178" customFormat="1" x14ac:dyDescent="0.2">
      <c r="A4310" s="209" t="s">
        <v>293</v>
      </c>
      <c r="B4310" s="222"/>
      <c r="C4310" s="231"/>
      <c r="D4310" s="231"/>
      <c r="E4310" s="231"/>
      <c r="F4310" s="232"/>
      <c r="G4310" s="218"/>
      <c r="H4310" s="218"/>
    </row>
    <row r="4311" spans="1:8" s="178" customFormat="1" x14ac:dyDescent="0.2">
      <c r="A4311" s="209"/>
      <c r="B4311" s="211"/>
      <c r="C4311" s="212"/>
      <c r="D4311" s="212"/>
      <c r="E4311" s="212"/>
      <c r="F4311" s="213"/>
      <c r="G4311" s="218"/>
      <c r="H4311" s="218"/>
    </row>
    <row r="4312" spans="1:8" s="178" customFormat="1" x14ac:dyDescent="0.2">
      <c r="A4312" s="224">
        <v>410000</v>
      </c>
      <c r="B4312" s="215" t="s">
        <v>44</v>
      </c>
      <c r="C4312" s="233">
        <f>C4313+C4318+C4331</f>
        <v>576200</v>
      </c>
      <c r="D4312" s="233">
        <f t="shared" ref="D4312" si="1086">D4313+D4318+D4331</f>
        <v>535300.00000000035</v>
      </c>
      <c r="E4312" s="233">
        <f>E4313+E4318+E4331</f>
        <v>50900</v>
      </c>
      <c r="F4312" s="217">
        <f>D4312/C4312*100</f>
        <v>92.90177021867413</v>
      </c>
      <c r="G4312" s="218"/>
      <c r="H4312" s="218"/>
    </row>
    <row r="4313" spans="1:8" s="178" customFormat="1" x14ac:dyDescent="0.2">
      <c r="A4313" s="224">
        <v>411000</v>
      </c>
      <c r="B4313" s="215" t="s">
        <v>45</v>
      </c>
      <c r="C4313" s="233">
        <f>SUM(C4314:C4317)</f>
        <v>421800</v>
      </c>
      <c r="D4313" s="233">
        <f t="shared" ref="D4313" si="1087">SUM(D4314:D4317)</f>
        <v>388600.00000000035</v>
      </c>
      <c r="E4313" s="233">
        <f>SUM(E4314:E4317)</f>
        <v>0</v>
      </c>
      <c r="F4313" s="217">
        <f>D4313/C4313*100</f>
        <v>92.128971076339582</v>
      </c>
      <c r="G4313" s="218"/>
      <c r="H4313" s="218"/>
    </row>
    <row r="4314" spans="1:8" s="178" customFormat="1" x14ac:dyDescent="0.2">
      <c r="A4314" s="209">
        <v>411100</v>
      </c>
      <c r="B4314" s="210" t="s">
        <v>46</v>
      </c>
      <c r="C4314" s="231">
        <v>382000</v>
      </c>
      <c r="D4314" s="220">
        <v>343000.00000000035</v>
      </c>
      <c r="E4314" s="220">
        <v>0</v>
      </c>
      <c r="F4314" s="221">
        <f>D4314/C4314*100</f>
        <v>89.790575916230452</v>
      </c>
      <c r="G4314" s="218"/>
      <c r="H4314" s="218"/>
    </row>
    <row r="4315" spans="1:8" s="178" customFormat="1" ht="46.5" x14ac:dyDescent="0.2">
      <c r="A4315" s="209">
        <v>411200</v>
      </c>
      <c r="B4315" s="210" t="s">
        <v>47</v>
      </c>
      <c r="C4315" s="231">
        <v>31200</v>
      </c>
      <c r="D4315" s="220">
        <v>28000</v>
      </c>
      <c r="E4315" s="220">
        <v>0</v>
      </c>
      <c r="F4315" s="221">
        <f>D4315/C4315*100</f>
        <v>89.743589743589752</v>
      </c>
      <c r="G4315" s="218"/>
      <c r="H4315" s="218"/>
    </row>
    <row r="4316" spans="1:8" s="178" customFormat="1" ht="46.5" x14ac:dyDescent="0.2">
      <c r="A4316" s="209">
        <v>411300</v>
      </c>
      <c r="B4316" s="210" t="s">
        <v>48</v>
      </c>
      <c r="C4316" s="231">
        <v>3600</v>
      </c>
      <c r="D4316" s="220">
        <v>14600</v>
      </c>
      <c r="E4316" s="220">
        <v>0</v>
      </c>
      <c r="F4316" s="221"/>
      <c r="G4316" s="218"/>
      <c r="H4316" s="218"/>
    </row>
    <row r="4317" spans="1:8" s="178" customFormat="1" x14ac:dyDescent="0.2">
      <c r="A4317" s="209">
        <v>411400</v>
      </c>
      <c r="B4317" s="210" t="s">
        <v>49</v>
      </c>
      <c r="C4317" s="231">
        <v>5000</v>
      </c>
      <c r="D4317" s="220">
        <v>2999.9999999999991</v>
      </c>
      <c r="E4317" s="220">
        <v>0</v>
      </c>
      <c r="F4317" s="221">
        <f t="shared" ref="F4317:F4330" si="1088">D4317/C4317*100</f>
        <v>59.999999999999986</v>
      </c>
      <c r="G4317" s="218"/>
      <c r="H4317" s="218"/>
    </row>
    <row r="4318" spans="1:8" s="178" customFormat="1" x14ac:dyDescent="0.2">
      <c r="A4318" s="224">
        <v>412000</v>
      </c>
      <c r="B4318" s="222" t="s">
        <v>50</v>
      </c>
      <c r="C4318" s="233">
        <f>SUM(C4319:C4330)</f>
        <v>154400</v>
      </c>
      <c r="D4318" s="233">
        <f t="shared" ref="D4318" si="1089">SUM(D4319:D4330)</f>
        <v>146700.00000000003</v>
      </c>
      <c r="E4318" s="233">
        <f>SUM(E4319:E4330)</f>
        <v>31000</v>
      </c>
      <c r="F4318" s="217">
        <f t="shared" si="1088"/>
        <v>95.012953367875667</v>
      </c>
      <c r="G4318" s="218"/>
      <c r="H4318" s="218"/>
    </row>
    <row r="4319" spans="1:8" s="178" customFormat="1" x14ac:dyDescent="0.2">
      <c r="A4319" s="209">
        <v>412100</v>
      </c>
      <c r="B4319" s="210" t="s">
        <v>51</v>
      </c>
      <c r="C4319" s="231">
        <v>1200</v>
      </c>
      <c r="D4319" s="220">
        <v>1800</v>
      </c>
      <c r="E4319" s="220">
        <v>0</v>
      </c>
      <c r="F4319" s="221">
        <f t="shared" si="1088"/>
        <v>150</v>
      </c>
      <c r="G4319" s="218"/>
      <c r="H4319" s="218"/>
    </row>
    <row r="4320" spans="1:8" s="178" customFormat="1" ht="46.5" x14ac:dyDescent="0.2">
      <c r="A4320" s="209">
        <v>412200</v>
      </c>
      <c r="B4320" s="210" t="s">
        <v>52</v>
      </c>
      <c r="C4320" s="231">
        <v>21000</v>
      </c>
      <c r="D4320" s="220">
        <v>21600</v>
      </c>
      <c r="E4320" s="220">
        <v>0</v>
      </c>
      <c r="F4320" s="221">
        <f t="shared" si="1088"/>
        <v>102.85714285714285</v>
      </c>
      <c r="G4320" s="218"/>
      <c r="H4320" s="218"/>
    </row>
    <row r="4321" spans="1:8" s="178" customFormat="1" x14ac:dyDescent="0.2">
      <c r="A4321" s="209">
        <v>412300</v>
      </c>
      <c r="B4321" s="210" t="s">
        <v>53</v>
      </c>
      <c r="C4321" s="231">
        <v>5000</v>
      </c>
      <c r="D4321" s="220">
        <v>5000</v>
      </c>
      <c r="E4321" s="220">
        <v>0</v>
      </c>
      <c r="F4321" s="221">
        <f t="shared" si="1088"/>
        <v>100</v>
      </c>
      <c r="G4321" s="218"/>
      <c r="H4321" s="218"/>
    </row>
    <row r="4322" spans="1:8" s="178" customFormat="1" x14ac:dyDescent="0.2">
      <c r="A4322" s="209">
        <v>412500</v>
      </c>
      <c r="B4322" s="210" t="s">
        <v>57</v>
      </c>
      <c r="C4322" s="231">
        <v>2300</v>
      </c>
      <c r="D4322" s="220">
        <v>2300</v>
      </c>
      <c r="E4322" s="220">
        <v>0</v>
      </c>
      <c r="F4322" s="221">
        <f t="shared" si="1088"/>
        <v>100</v>
      </c>
      <c r="G4322" s="218"/>
      <c r="H4322" s="218"/>
    </row>
    <row r="4323" spans="1:8" s="178" customFormat="1" x14ac:dyDescent="0.2">
      <c r="A4323" s="209">
        <v>412600</v>
      </c>
      <c r="B4323" s="210" t="s">
        <v>58</v>
      </c>
      <c r="C4323" s="231">
        <v>12800</v>
      </c>
      <c r="D4323" s="220">
        <v>8600</v>
      </c>
      <c r="E4323" s="220">
        <v>0</v>
      </c>
      <c r="F4323" s="221">
        <f t="shared" si="1088"/>
        <v>67.1875</v>
      </c>
      <c r="G4323" s="218"/>
      <c r="H4323" s="218"/>
    </row>
    <row r="4324" spans="1:8" s="178" customFormat="1" x14ac:dyDescent="0.2">
      <c r="A4324" s="209">
        <v>412700</v>
      </c>
      <c r="B4324" s="210" t="s">
        <v>60</v>
      </c>
      <c r="C4324" s="231">
        <v>84000</v>
      </c>
      <c r="D4324" s="220">
        <v>76100.000000000029</v>
      </c>
      <c r="E4324" s="231">
        <v>31000</v>
      </c>
      <c r="F4324" s="221">
        <f t="shared" si="1088"/>
        <v>90.59523809523813</v>
      </c>
      <c r="G4324" s="218"/>
      <c r="H4324" s="218"/>
    </row>
    <row r="4325" spans="1:8" s="178" customFormat="1" x14ac:dyDescent="0.2">
      <c r="A4325" s="209">
        <v>412900</v>
      </c>
      <c r="B4325" s="223" t="s">
        <v>74</v>
      </c>
      <c r="C4325" s="231">
        <v>2300</v>
      </c>
      <c r="D4325" s="220">
        <v>1500</v>
      </c>
      <c r="E4325" s="220">
        <v>0</v>
      </c>
      <c r="F4325" s="221">
        <f t="shared" si="1088"/>
        <v>65.217391304347828</v>
      </c>
      <c r="G4325" s="218"/>
      <c r="H4325" s="218"/>
    </row>
    <row r="4326" spans="1:8" s="178" customFormat="1" x14ac:dyDescent="0.2">
      <c r="A4326" s="209">
        <v>412900</v>
      </c>
      <c r="B4326" s="223" t="s">
        <v>75</v>
      </c>
      <c r="C4326" s="231">
        <v>15000</v>
      </c>
      <c r="D4326" s="220">
        <v>18000</v>
      </c>
      <c r="E4326" s="220">
        <v>0</v>
      </c>
      <c r="F4326" s="221">
        <f t="shared" si="1088"/>
        <v>120</v>
      </c>
      <c r="G4326" s="218"/>
      <c r="H4326" s="218"/>
    </row>
    <row r="4327" spans="1:8" s="178" customFormat="1" x14ac:dyDescent="0.2">
      <c r="A4327" s="209">
        <v>412900</v>
      </c>
      <c r="B4327" s="223" t="s">
        <v>76</v>
      </c>
      <c r="C4327" s="231">
        <v>1000</v>
      </c>
      <c r="D4327" s="220">
        <v>2000</v>
      </c>
      <c r="E4327" s="220">
        <v>0</v>
      </c>
      <c r="F4327" s="221">
        <f t="shared" si="1088"/>
        <v>200</v>
      </c>
      <c r="G4327" s="218"/>
      <c r="H4327" s="218"/>
    </row>
    <row r="4328" spans="1:8" s="178" customFormat="1" ht="46.5" x14ac:dyDescent="0.2">
      <c r="A4328" s="209">
        <v>412900</v>
      </c>
      <c r="B4328" s="223" t="s">
        <v>77</v>
      </c>
      <c r="C4328" s="231">
        <v>1000</v>
      </c>
      <c r="D4328" s="220">
        <v>1000</v>
      </c>
      <c r="E4328" s="220">
        <v>0</v>
      </c>
      <c r="F4328" s="221">
        <f t="shared" si="1088"/>
        <v>100</v>
      </c>
      <c r="G4328" s="218"/>
      <c r="H4328" s="218"/>
    </row>
    <row r="4329" spans="1:8" s="178" customFormat="1" x14ac:dyDescent="0.2">
      <c r="A4329" s="209">
        <v>412900</v>
      </c>
      <c r="B4329" s="223" t="s">
        <v>78</v>
      </c>
      <c r="C4329" s="231">
        <v>800</v>
      </c>
      <c r="D4329" s="220">
        <v>800</v>
      </c>
      <c r="E4329" s="220">
        <v>0</v>
      </c>
      <c r="F4329" s="221">
        <f t="shared" si="1088"/>
        <v>100</v>
      </c>
      <c r="G4329" s="218"/>
      <c r="H4329" s="218"/>
    </row>
    <row r="4330" spans="1:8" s="178" customFormat="1" x14ac:dyDescent="0.2">
      <c r="A4330" s="209">
        <v>412900</v>
      </c>
      <c r="B4330" s="210" t="s">
        <v>80</v>
      </c>
      <c r="C4330" s="231">
        <v>8000</v>
      </c>
      <c r="D4330" s="220">
        <v>8000</v>
      </c>
      <c r="E4330" s="220">
        <v>0</v>
      </c>
      <c r="F4330" s="221">
        <f t="shared" si="1088"/>
        <v>100</v>
      </c>
      <c r="G4330" s="218"/>
      <c r="H4330" s="218"/>
    </row>
    <row r="4331" spans="1:8" s="234" customFormat="1" x14ac:dyDescent="0.2">
      <c r="A4331" s="224">
        <v>415000</v>
      </c>
      <c r="B4331" s="222" t="s">
        <v>119</v>
      </c>
      <c r="C4331" s="233">
        <f>C4332</f>
        <v>0</v>
      </c>
      <c r="D4331" s="233">
        <f t="shared" ref="D4331" si="1090">D4332</f>
        <v>0</v>
      </c>
      <c r="E4331" s="233">
        <f t="shared" ref="E4331" si="1091">E4332</f>
        <v>19900</v>
      </c>
      <c r="F4331" s="217">
        <v>0</v>
      </c>
      <c r="G4331" s="218"/>
      <c r="H4331" s="218"/>
    </row>
    <row r="4332" spans="1:8" s="178" customFormat="1" x14ac:dyDescent="0.2">
      <c r="A4332" s="239">
        <v>415200</v>
      </c>
      <c r="B4332" s="210" t="s">
        <v>124</v>
      </c>
      <c r="C4332" s="231">
        <v>0</v>
      </c>
      <c r="D4332" s="220">
        <v>0</v>
      </c>
      <c r="E4332" s="231">
        <v>19900</v>
      </c>
      <c r="F4332" s="217">
        <v>0</v>
      </c>
      <c r="G4332" s="218"/>
      <c r="H4332" s="218"/>
    </row>
    <row r="4333" spans="1:8" s="178" customFormat="1" x14ac:dyDescent="0.2">
      <c r="A4333" s="224">
        <v>510000</v>
      </c>
      <c r="B4333" s="222" t="s">
        <v>245</v>
      </c>
      <c r="C4333" s="233">
        <f>C4334+0+C4337</f>
        <v>3000</v>
      </c>
      <c r="D4333" s="233">
        <f>D4334+0+D4337</f>
        <v>3500</v>
      </c>
      <c r="E4333" s="233">
        <f>E4334+0+E4337</f>
        <v>800000</v>
      </c>
      <c r="F4333" s="217">
        <f>D4333/C4333*100</f>
        <v>116.66666666666667</v>
      </c>
      <c r="G4333" s="218"/>
      <c r="H4333" s="218"/>
    </row>
    <row r="4334" spans="1:8" s="178" customFormat="1" x14ac:dyDescent="0.2">
      <c r="A4334" s="224">
        <v>511000</v>
      </c>
      <c r="B4334" s="222" t="s">
        <v>246</v>
      </c>
      <c r="C4334" s="233">
        <f>SUM(C4335:C4336)</f>
        <v>3000</v>
      </c>
      <c r="D4334" s="233">
        <f t="shared" ref="D4334" si="1092">SUM(D4335:D4336)</f>
        <v>3500</v>
      </c>
      <c r="E4334" s="233">
        <f>SUM(E4335:E4336)</f>
        <v>100000</v>
      </c>
      <c r="F4334" s="217">
        <f>D4334/C4334*100</f>
        <v>116.66666666666667</v>
      </c>
      <c r="G4334" s="218"/>
      <c r="H4334" s="218"/>
    </row>
    <row r="4335" spans="1:8" s="178" customFormat="1" x14ac:dyDescent="0.2">
      <c r="A4335" s="209">
        <v>511300</v>
      </c>
      <c r="B4335" s="210" t="s">
        <v>249</v>
      </c>
      <c r="C4335" s="231">
        <v>3000</v>
      </c>
      <c r="D4335" s="220">
        <v>600</v>
      </c>
      <c r="E4335" s="220">
        <v>0</v>
      </c>
      <c r="F4335" s="221">
        <f>D4335/C4335*100</f>
        <v>20</v>
      </c>
      <c r="G4335" s="218"/>
      <c r="H4335" s="218"/>
    </row>
    <row r="4336" spans="1:8" s="178" customFormat="1" x14ac:dyDescent="0.2">
      <c r="A4336" s="209">
        <v>511700</v>
      </c>
      <c r="B4336" s="210" t="s">
        <v>252</v>
      </c>
      <c r="C4336" s="231">
        <v>0</v>
      </c>
      <c r="D4336" s="220">
        <v>2900</v>
      </c>
      <c r="E4336" s="231">
        <v>100000</v>
      </c>
      <c r="F4336" s="217">
        <v>0</v>
      </c>
      <c r="G4336" s="218"/>
      <c r="H4336" s="218"/>
    </row>
    <row r="4337" spans="1:8" s="234" customFormat="1" x14ac:dyDescent="0.2">
      <c r="A4337" s="267">
        <v>518000</v>
      </c>
      <c r="B4337" s="222" t="s">
        <v>258</v>
      </c>
      <c r="C4337" s="233">
        <f>C4338</f>
        <v>0</v>
      </c>
      <c r="D4337" s="233">
        <f t="shared" ref="D4337" si="1093">D4338</f>
        <v>0</v>
      </c>
      <c r="E4337" s="233">
        <f t="shared" ref="E4337" si="1094">E4338</f>
        <v>700000</v>
      </c>
      <c r="F4337" s="217">
        <v>0</v>
      </c>
      <c r="G4337" s="218"/>
      <c r="H4337" s="218"/>
    </row>
    <row r="4338" spans="1:8" s="178" customFormat="1" x14ac:dyDescent="0.2">
      <c r="A4338" s="250">
        <v>518100</v>
      </c>
      <c r="B4338" s="210" t="s">
        <v>258</v>
      </c>
      <c r="C4338" s="231">
        <v>0</v>
      </c>
      <c r="D4338" s="220">
        <v>0</v>
      </c>
      <c r="E4338" s="231">
        <v>700000</v>
      </c>
      <c r="F4338" s="217">
        <v>0</v>
      </c>
      <c r="G4338" s="218"/>
      <c r="H4338" s="218"/>
    </row>
    <row r="4339" spans="1:8" s="234" customFormat="1" x14ac:dyDescent="0.2">
      <c r="A4339" s="224">
        <v>630000</v>
      </c>
      <c r="B4339" s="222" t="s">
        <v>277</v>
      </c>
      <c r="C4339" s="233">
        <f>C4340+C4342</f>
        <v>0</v>
      </c>
      <c r="D4339" s="233">
        <f>D4340+D4342</f>
        <v>39400</v>
      </c>
      <c r="E4339" s="233">
        <f>E4340+E4342</f>
        <v>66900</v>
      </c>
      <c r="F4339" s="217">
        <v>0</v>
      </c>
      <c r="G4339" s="218"/>
      <c r="H4339" s="218"/>
    </row>
    <row r="4340" spans="1:8" s="234" customFormat="1" x14ac:dyDescent="0.2">
      <c r="A4340" s="224">
        <v>631000</v>
      </c>
      <c r="B4340" s="222" t="s">
        <v>278</v>
      </c>
      <c r="C4340" s="233">
        <f>0+C4341</f>
        <v>0</v>
      </c>
      <c r="D4340" s="233">
        <f>0+D4341</f>
        <v>0</v>
      </c>
      <c r="E4340" s="233">
        <f>0+E4341</f>
        <v>66900</v>
      </c>
      <c r="F4340" s="217">
        <v>0</v>
      </c>
      <c r="G4340" s="218"/>
      <c r="H4340" s="218"/>
    </row>
    <row r="4341" spans="1:8" s="178" customFormat="1" x14ac:dyDescent="0.2">
      <c r="A4341" s="209">
        <v>631900</v>
      </c>
      <c r="B4341" s="210" t="s">
        <v>283</v>
      </c>
      <c r="C4341" s="231">
        <v>0</v>
      </c>
      <c r="D4341" s="220">
        <v>0</v>
      </c>
      <c r="E4341" s="231">
        <v>66900</v>
      </c>
      <c r="F4341" s="217">
        <v>0</v>
      </c>
      <c r="G4341" s="218"/>
      <c r="H4341" s="218"/>
    </row>
    <row r="4342" spans="1:8" s="234" customFormat="1" x14ac:dyDescent="0.2">
      <c r="A4342" s="224">
        <v>638000</v>
      </c>
      <c r="B4342" s="222" t="s">
        <v>284</v>
      </c>
      <c r="C4342" s="233">
        <f>C4343</f>
        <v>0</v>
      </c>
      <c r="D4342" s="233">
        <f t="shared" ref="D4342" si="1095">D4343</f>
        <v>39400</v>
      </c>
      <c r="E4342" s="233">
        <f>E4343</f>
        <v>0</v>
      </c>
      <c r="F4342" s="217">
        <v>0</v>
      </c>
      <c r="G4342" s="218"/>
      <c r="H4342" s="218"/>
    </row>
    <row r="4343" spans="1:8" s="178" customFormat="1" x14ac:dyDescent="0.2">
      <c r="A4343" s="209">
        <v>638100</v>
      </c>
      <c r="B4343" s="210" t="s">
        <v>285</v>
      </c>
      <c r="C4343" s="231">
        <v>0</v>
      </c>
      <c r="D4343" s="220">
        <v>39400</v>
      </c>
      <c r="E4343" s="220">
        <v>0</v>
      </c>
      <c r="F4343" s="217">
        <v>0</v>
      </c>
      <c r="G4343" s="218"/>
      <c r="H4343" s="218"/>
    </row>
    <row r="4344" spans="1:8" s="178" customFormat="1" x14ac:dyDescent="0.2">
      <c r="A4344" s="241"/>
      <c r="B4344" s="227" t="s">
        <v>294</v>
      </c>
      <c r="C4344" s="238">
        <f>C4312+C4333+C4339+0</f>
        <v>579200</v>
      </c>
      <c r="D4344" s="238">
        <f>D4312+D4333+D4339+0</f>
        <v>578200.00000000035</v>
      </c>
      <c r="E4344" s="238">
        <f>E4312+E4333+E4339+0</f>
        <v>917800</v>
      </c>
      <c r="F4344" s="229">
        <f>D4344/C4344*100</f>
        <v>99.827348066298399</v>
      </c>
      <c r="G4344" s="218"/>
      <c r="H4344" s="218"/>
    </row>
    <row r="4345" spans="1:8" s="178" customFormat="1" x14ac:dyDescent="0.2">
      <c r="A4345" s="209"/>
      <c r="B4345" s="210"/>
      <c r="C4345" s="231"/>
      <c r="D4345" s="231"/>
      <c r="E4345" s="231"/>
      <c r="F4345" s="232"/>
      <c r="G4345" s="218"/>
      <c r="H4345" s="218"/>
    </row>
    <row r="4346" spans="1:8" s="178" customFormat="1" x14ac:dyDescent="0.2">
      <c r="A4346" s="209"/>
      <c r="B4346" s="210"/>
      <c r="C4346" s="231"/>
      <c r="D4346" s="231"/>
      <c r="E4346" s="231"/>
      <c r="F4346" s="232"/>
      <c r="G4346" s="218"/>
      <c r="H4346" s="218"/>
    </row>
    <row r="4347" spans="1:8" s="178" customFormat="1" x14ac:dyDescent="0.2">
      <c r="A4347" s="209" t="s">
        <v>631</v>
      </c>
      <c r="B4347" s="222"/>
      <c r="C4347" s="231"/>
      <c r="D4347" s="231"/>
      <c r="E4347" s="231"/>
      <c r="F4347" s="232"/>
      <c r="G4347" s="218"/>
      <c r="H4347" s="218"/>
    </row>
    <row r="4348" spans="1:8" s="178" customFormat="1" x14ac:dyDescent="0.2">
      <c r="A4348" s="209" t="s">
        <v>632</v>
      </c>
      <c r="B4348" s="222"/>
      <c r="C4348" s="231"/>
      <c r="D4348" s="231"/>
      <c r="E4348" s="231"/>
      <c r="F4348" s="232"/>
      <c r="G4348" s="218"/>
      <c r="H4348" s="218"/>
    </row>
    <row r="4349" spans="1:8" s="178" customFormat="1" x14ac:dyDescent="0.2">
      <c r="A4349" s="209" t="s">
        <v>396</v>
      </c>
      <c r="B4349" s="222"/>
      <c r="C4349" s="231"/>
      <c r="D4349" s="231"/>
      <c r="E4349" s="231"/>
      <c r="F4349" s="232"/>
      <c r="G4349" s="218"/>
      <c r="H4349" s="218"/>
    </row>
    <row r="4350" spans="1:8" s="178" customFormat="1" x14ac:dyDescent="0.2">
      <c r="A4350" s="209" t="s">
        <v>293</v>
      </c>
      <c r="B4350" s="222"/>
      <c r="C4350" s="231"/>
      <c r="D4350" s="231"/>
      <c r="E4350" s="231"/>
      <c r="F4350" s="232"/>
      <c r="G4350" s="218"/>
      <c r="H4350" s="218"/>
    </row>
    <row r="4351" spans="1:8" s="178" customFormat="1" x14ac:dyDescent="0.2">
      <c r="A4351" s="209"/>
      <c r="B4351" s="211"/>
      <c r="C4351" s="231"/>
      <c r="D4351" s="231"/>
      <c r="E4351" s="231"/>
      <c r="F4351" s="232"/>
      <c r="G4351" s="218"/>
      <c r="H4351" s="218"/>
    </row>
    <row r="4352" spans="1:8" s="234" customFormat="1" x14ac:dyDescent="0.2">
      <c r="A4352" s="224">
        <v>410000</v>
      </c>
      <c r="B4352" s="215" t="s">
        <v>44</v>
      </c>
      <c r="C4352" s="233">
        <f>C4353+C4358+C4371+C4369+0</f>
        <v>33059500</v>
      </c>
      <c r="D4352" s="233">
        <f>D4353+D4358+D4371+D4369+0</f>
        <v>33684500</v>
      </c>
      <c r="E4352" s="233">
        <f>E4353+E4358+E4371+E4369+0</f>
        <v>0</v>
      </c>
      <c r="F4352" s="217">
        <f t="shared" ref="F4352:F4378" si="1096">D4352/C4352*100</f>
        <v>101.89053070978085</v>
      </c>
      <c r="G4352" s="218"/>
      <c r="H4352" s="218"/>
    </row>
    <row r="4353" spans="1:8" s="234" customFormat="1" x14ac:dyDescent="0.2">
      <c r="A4353" s="224">
        <v>411000</v>
      </c>
      <c r="B4353" s="215" t="s">
        <v>45</v>
      </c>
      <c r="C4353" s="233">
        <f>SUM(C4354:C4357)</f>
        <v>2529000</v>
      </c>
      <c r="D4353" s="233">
        <f t="shared" ref="D4353" si="1097">SUM(D4354:D4357)</f>
        <v>2364000</v>
      </c>
      <c r="E4353" s="233">
        <f>SUM(E4354:E4357)</f>
        <v>0</v>
      </c>
      <c r="F4353" s="217">
        <f t="shared" si="1096"/>
        <v>93.475682087781735</v>
      </c>
      <c r="G4353" s="218"/>
      <c r="H4353" s="218"/>
    </row>
    <row r="4354" spans="1:8" s="178" customFormat="1" x14ac:dyDescent="0.2">
      <c r="A4354" s="209">
        <v>411100</v>
      </c>
      <c r="B4354" s="210" t="s">
        <v>46</v>
      </c>
      <c r="C4354" s="231">
        <v>2415000</v>
      </c>
      <c r="D4354" s="220">
        <v>2200000</v>
      </c>
      <c r="E4354" s="220">
        <v>0</v>
      </c>
      <c r="F4354" s="221">
        <f t="shared" si="1096"/>
        <v>91.097308488612839</v>
      </c>
      <c r="G4354" s="218"/>
      <c r="H4354" s="218"/>
    </row>
    <row r="4355" spans="1:8" s="178" customFormat="1" ht="46.5" x14ac:dyDescent="0.2">
      <c r="A4355" s="209">
        <v>411200</v>
      </c>
      <c r="B4355" s="210" t="s">
        <v>47</v>
      </c>
      <c r="C4355" s="231">
        <v>65000</v>
      </c>
      <c r="D4355" s="220">
        <v>75000.000000000044</v>
      </c>
      <c r="E4355" s="220">
        <v>0</v>
      </c>
      <c r="F4355" s="221">
        <f t="shared" si="1096"/>
        <v>115.38461538461544</v>
      </c>
      <c r="G4355" s="218"/>
      <c r="H4355" s="218"/>
    </row>
    <row r="4356" spans="1:8" s="178" customFormat="1" ht="46.5" x14ac:dyDescent="0.2">
      <c r="A4356" s="209">
        <v>411300</v>
      </c>
      <c r="B4356" s="210" t="s">
        <v>48</v>
      </c>
      <c r="C4356" s="231">
        <v>28000</v>
      </c>
      <c r="D4356" s="220">
        <v>57999.999999999971</v>
      </c>
      <c r="E4356" s="220">
        <v>0</v>
      </c>
      <c r="F4356" s="221">
        <f t="shared" si="1096"/>
        <v>207.14285714285703</v>
      </c>
      <c r="G4356" s="218"/>
      <c r="H4356" s="218"/>
    </row>
    <row r="4357" spans="1:8" s="178" customFormat="1" x14ac:dyDescent="0.2">
      <c r="A4357" s="209">
        <v>411400</v>
      </c>
      <c r="B4357" s="210" t="s">
        <v>49</v>
      </c>
      <c r="C4357" s="231">
        <v>21000</v>
      </c>
      <c r="D4357" s="220">
        <v>31000</v>
      </c>
      <c r="E4357" s="220">
        <v>0</v>
      </c>
      <c r="F4357" s="221">
        <f t="shared" si="1096"/>
        <v>147.61904761904762</v>
      </c>
      <c r="G4357" s="218"/>
      <c r="H4357" s="218"/>
    </row>
    <row r="4358" spans="1:8" s="234" customFormat="1" x14ac:dyDescent="0.2">
      <c r="A4358" s="224">
        <v>412000</v>
      </c>
      <c r="B4358" s="222" t="s">
        <v>50</v>
      </c>
      <c r="C4358" s="233">
        <f>SUM(C4359:C4368)</f>
        <v>274500</v>
      </c>
      <c r="D4358" s="233">
        <f>SUM(D4359:D4368)</f>
        <v>264500</v>
      </c>
      <c r="E4358" s="233">
        <f>SUM(E4359:E4368)</f>
        <v>0</v>
      </c>
      <c r="F4358" s="217">
        <f t="shared" si="1096"/>
        <v>96.357012750455368</v>
      </c>
      <c r="G4358" s="218"/>
      <c r="H4358" s="218"/>
    </row>
    <row r="4359" spans="1:8" s="178" customFormat="1" ht="46.5" x14ac:dyDescent="0.2">
      <c r="A4359" s="209">
        <v>412200</v>
      </c>
      <c r="B4359" s="210" t="s">
        <v>52</v>
      </c>
      <c r="C4359" s="231">
        <v>40000</v>
      </c>
      <c r="D4359" s="220">
        <v>39999.999999999993</v>
      </c>
      <c r="E4359" s="220">
        <v>0</v>
      </c>
      <c r="F4359" s="221">
        <f t="shared" si="1096"/>
        <v>99.999999999999972</v>
      </c>
      <c r="G4359" s="218"/>
      <c r="H4359" s="218"/>
    </row>
    <row r="4360" spans="1:8" s="178" customFormat="1" x14ac:dyDescent="0.2">
      <c r="A4360" s="209">
        <v>412300</v>
      </c>
      <c r="B4360" s="210" t="s">
        <v>53</v>
      </c>
      <c r="C4360" s="231">
        <v>25000</v>
      </c>
      <c r="D4360" s="220">
        <v>25000</v>
      </c>
      <c r="E4360" s="220">
        <v>0</v>
      </c>
      <c r="F4360" s="221">
        <f t="shared" si="1096"/>
        <v>100</v>
      </c>
      <c r="G4360" s="218"/>
      <c r="H4360" s="218"/>
    </row>
    <row r="4361" spans="1:8" s="178" customFormat="1" x14ac:dyDescent="0.2">
      <c r="A4361" s="209">
        <v>412500</v>
      </c>
      <c r="B4361" s="210" t="s">
        <v>57</v>
      </c>
      <c r="C4361" s="231">
        <v>30000</v>
      </c>
      <c r="D4361" s="220">
        <v>30000</v>
      </c>
      <c r="E4361" s="220">
        <v>0</v>
      </c>
      <c r="F4361" s="221">
        <f t="shared" si="1096"/>
        <v>100</v>
      </c>
      <c r="G4361" s="218"/>
      <c r="H4361" s="218"/>
    </row>
    <row r="4362" spans="1:8" s="178" customFormat="1" x14ac:dyDescent="0.2">
      <c r="A4362" s="209">
        <v>412600</v>
      </c>
      <c r="B4362" s="210" t="s">
        <v>58</v>
      </c>
      <c r="C4362" s="231">
        <v>60000</v>
      </c>
      <c r="D4362" s="220">
        <v>60000</v>
      </c>
      <c r="E4362" s="220">
        <v>0</v>
      </c>
      <c r="F4362" s="221">
        <f t="shared" si="1096"/>
        <v>100</v>
      </c>
      <c r="G4362" s="218"/>
      <c r="H4362" s="218"/>
    </row>
    <row r="4363" spans="1:8" s="178" customFormat="1" x14ac:dyDescent="0.2">
      <c r="A4363" s="209">
        <v>412700</v>
      </c>
      <c r="B4363" s="210" t="s">
        <v>60</v>
      </c>
      <c r="C4363" s="231">
        <v>55000</v>
      </c>
      <c r="D4363" s="220">
        <v>55000</v>
      </c>
      <c r="E4363" s="220">
        <v>0</v>
      </c>
      <c r="F4363" s="221">
        <f t="shared" si="1096"/>
        <v>100</v>
      </c>
      <c r="G4363" s="218"/>
      <c r="H4363" s="218"/>
    </row>
    <row r="4364" spans="1:8" s="178" customFormat="1" x14ac:dyDescent="0.2">
      <c r="A4364" s="209">
        <v>412900</v>
      </c>
      <c r="B4364" s="223" t="s">
        <v>74</v>
      </c>
      <c r="C4364" s="231">
        <v>499.99999999999994</v>
      </c>
      <c r="D4364" s="220">
        <v>500</v>
      </c>
      <c r="E4364" s="220">
        <v>0</v>
      </c>
      <c r="F4364" s="221">
        <f t="shared" si="1096"/>
        <v>100.00000000000003</v>
      </c>
      <c r="G4364" s="218"/>
      <c r="H4364" s="218"/>
    </row>
    <row r="4365" spans="1:8" s="178" customFormat="1" x14ac:dyDescent="0.2">
      <c r="A4365" s="209">
        <v>412900</v>
      </c>
      <c r="B4365" s="223" t="s">
        <v>75</v>
      </c>
      <c r="C4365" s="231">
        <v>50000</v>
      </c>
      <c r="D4365" s="220">
        <v>40000</v>
      </c>
      <c r="E4365" s="220">
        <v>0</v>
      </c>
      <c r="F4365" s="221">
        <f t="shared" si="1096"/>
        <v>80</v>
      </c>
      <c r="G4365" s="218"/>
      <c r="H4365" s="218"/>
    </row>
    <row r="4366" spans="1:8" s="178" customFormat="1" x14ac:dyDescent="0.2">
      <c r="A4366" s="209">
        <v>412900</v>
      </c>
      <c r="B4366" s="223" t="s">
        <v>76</v>
      </c>
      <c r="C4366" s="231">
        <v>3999.9999999999995</v>
      </c>
      <c r="D4366" s="220">
        <v>4000</v>
      </c>
      <c r="E4366" s="220">
        <v>0</v>
      </c>
      <c r="F4366" s="221">
        <f t="shared" si="1096"/>
        <v>100.00000000000003</v>
      </c>
      <c r="G4366" s="218"/>
      <c r="H4366" s="218"/>
    </row>
    <row r="4367" spans="1:8" s="178" customFormat="1" ht="46.5" x14ac:dyDescent="0.2">
      <c r="A4367" s="209">
        <v>412900</v>
      </c>
      <c r="B4367" s="223" t="s">
        <v>77</v>
      </c>
      <c r="C4367" s="231">
        <v>5000</v>
      </c>
      <c r="D4367" s="220">
        <v>5000</v>
      </c>
      <c r="E4367" s="220">
        <v>0</v>
      </c>
      <c r="F4367" s="221">
        <f t="shared" si="1096"/>
        <v>100</v>
      </c>
      <c r="G4367" s="218"/>
      <c r="H4367" s="218"/>
    </row>
    <row r="4368" spans="1:8" s="178" customFormat="1" x14ac:dyDescent="0.2">
      <c r="A4368" s="209">
        <v>412900</v>
      </c>
      <c r="B4368" s="210" t="s">
        <v>78</v>
      </c>
      <c r="C4368" s="231">
        <v>5000</v>
      </c>
      <c r="D4368" s="220">
        <v>5000</v>
      </c>
      <c r="E4368" s="220">
        <v>0</v>
      </c>
      <c r="F4368" s="221">
        <f t="shared" si="1096"/>
        <v>100</v>
      </c>
      <c r="G4368" s="218"/>
      <c r="H4368" s="218"/>
    </row>
    <row r="4369" spans="1:8" s="234" customFormat="1" x14ac:dyDescent="0.2">
      <c r="A4369" s="224">
        <v>414000</v>
      </c>
      <c r="B4369" s="222" t="s">
        <v>107</v>
      </c>
      <c r="C4369" s="233">
        <f>SUM(C4370:C4370)</f>
        <v>15560000</v>
      </c>
      <c r="D4369" s="233">
        <f>SUM(D4370:D4370)</f>
        <v>16060000</v>
      </c>
      <c r="E4369" s="233">
        <f>SUM(E4370:E4370)</f>
        <v>0</v>
      </c>
      <c r="F4369" s="217">
        <f t="shared" si="1096"/>
        <v>103.2133676092545</v>
      </c>
      <c r="G4369" s="218"/>
      <c r="H4369" s="218"/>
    </row>
    <row r="4370" spans="1:8" s="178" customFormat="1" x14ac:dyDescent="0.2">
      <c r="A4370" s="209">
        <v>414100</v>
      </c>
      <c r="B4370" s="210" t="s">
        <v>655</v>
      </c>
      <c r="C4370" s="231">
        <v>15560000</v>
      </c>
      <c r="D4370" s="220">
        <v>16060000</v>
      </c>
      <c r="E4370" s="220">
        <v>0</v>
      </c>
      <c r="F4370" s="221">
        <f t="shared" si="1096"/>
        <v>103.2133676092545</v>
      </c>
      <c r="G4370" s="218"/>
      <c r="H4370" s="218"/>
    </row>
    <row r="4371" spans="1:8" s="234" customFormat="1" x14ac:dyDescent="0.2">
      <c r="A4371" s="224">
        <v>415000</v>
      </c>
      <c r="B4371" s="222" t="s">
        <v>119</v>
      </c>
      <c r="C4371" s="233">
        <f>SUM(C4372:C4375)</f>
        <v>14696000</v>
      </c>
      <c r="D4371" s="233">
        <f t="shared" ref="D4371" si="1098">SUM(D4372:D4375)</f>
        <v>14996000</v>
      </c>
      <c r="E4371" s="233">
        <f>SUM(E4372:E4375)</f>
        <v>0</v>
      </c>
      <c r="F4371" s="217">
        <f t="shared" si="1096"/>
        <v>102.04137180185084</v>
      </c>
      <c r="G4371" s="218"/>
      <c r="H4371" s="218"/>
    </row>
    <row r="4372" spans="1:8" s="178" customFormat="1" ht="46.5" x14ac:dyDescent="0.2">
      <c r="A4372" s="209">
        <v>415200</v>
      </c>
      <c r="B4372" s="245" t="s">
        <v>633</v>
      </c>
      <c r="C4372" s="231">
        <v>14600000</v>
      </c>
      <c r="D4372" s="220">
        <v>14900000</v>
      </c>
      <c r="E4372" s="220">
        <v>0</v>
      </c>
      <c r="F4372" s="221">
        <f t="shared" si="1096"/>
        <v>102.05479452054796</v>
      </c>
      <c r="G4372" s="218"/>
      <c r="H4372" s="218"/>
    </row>
    <row r="4373" spans="1:8" s="178" customFormat="1" ht="46.5" x14ac:dyDescent="0.2">
      <c r="A4373" s="209">
        <v>415200</v>
      </c>
      <c r="B4373" s="245" t="s">
        <v>640</v>
      </c>
      <c r="C4373" s="231">
        <v>40000</v>
      </c>
      <c r="D4373" s="220">
        <v>40000</v>
      </c>
      <c r="E4373" s="220">
        <v>0</v>
      </c>
      <c r="F4373" s="221">
        <f t="shared" si="1096"/>
        <v>100</v>
      </c>
      <c r="G4373" s="218"/>
      <c r="H4373" s="218"/>
    </row>
    <row r="4374" spans="1:8" s="178" customFormat="1" ht="46.5" x14ac:dyDescent="0.2">
      <c r="A4374" s="209">
        <v>415200</v>
      </c>
      <c r="B4374" s="210" t="s">
        <v>644</v>
      </c>
      <c r="C4374" s="231">
        <v>46000</v>
      </c>
      <c r="D4374" s="220">
        <v>46000.000000000015</v>
      </c>
      <c r="E4374" s="220">
        <v>0</v>
      </c>
      <c r="F4374" s="221">
        <f t="shared" si="1096"/>
        <v>100.00000000000003</v>
      </c>
      <c r="G4374" s="218"/>
      <c r="H4374" s="218"/>
    </row>
    <row r="4375" spans="1:8" s="178" customFormat="1" x14ac:dyDescent="0.2">
      <c r="A4375" s="209">
        <v>415200</v>
      </c>
      <c r="B4375" s="210" t="s">
        <v>145</v>
      </c>
      <c r="C4375" s="231">
        <v>10000</v>
      </c>
      <c r="D4375" s="220">
        <v>10000</v>
      </c>
      <c r="E4375" s="220">
        <v>0</v>
      </c>
      <c r="F4375" s="221">
        <f t="shared" si="1096"/>
        <v>100</v>
      </c>
      <c r="G4375" s="218"/>
      <c r="H4375" s="218"/>
    </row>
    <row r="4376" spans="1:8" s="234" customFormat="1" x14ac:dyDescent="0.2">
      <c r="A4376" s="224">
        <v>480000</v>
      </c>
      <c r="B4376" s="222" t="s">
        <v>202</v>
      </c>
      <c r="C4376" s="233">
        <f>C4377</f>
        <v>680000</v>
      </c>
      <c r="D4376" s="233">
        <f t="shared" ref="D4376" si="1099">D4377</f>
        <v>680000</v>
      </c>
      <c r="E4376" s="233">
        <f t="shared" ref="E4376" si="1100">E4377</f>
        <v>0</v>
      </c>
      <c r="F4376" s="217">
        <f t="shared" si="1096"/>
        <v>100</v>
      </c>
      <c r="G4376" s="218"/>
      <c r="H4376" s="218"/>
    </row>
    <row r="4377" spans="1:8" s="234" customFormat="1" x14ac:dyDescent="0.2">
      <c r="A4377" s="224">
        <v>488000</v>
      </c>
      <c r="B4377" s="222" t="s">
        <v>31</v>
      </c>
      <c r="C4377" s="233">
        <f>C4378+0</f>
        <v>680000</v>
      </c>
      <c r="D4377" s="233">
        <f>D4378+0</f>
        <v>680000</v>
      </c>
      <c r="E4377" s="233">
        <f>E4378+0</f>
        <v>0</v>
      </c>
      <c r="F4377" s="217">
        <f t="shared" si="1096"/>
        <v>100</v>
      </c>
      <c r="G4377" s="218"/>
      <c r="H4377" s="218"/>
    </row>
    <row r="4378" spans="1:8" s="178" customFormat="1" x14ac:dyDescent="0.2">
      <c r="A4378" s="209">
        <v>488100</v>
      </c>
      <c r="B4378" s="210" t="s">
        <v>672</v>
      </c>
      <c r="C4378" s="231">
        <v>680000</v>
      </c>
      <c r="D4378" s="220">
        <v>680000</v>
      </c>
      <c r="E4378" s="220">
        <v>0</v>
      </c>
      <c r="F4378" s="221">
        <f t="shared" si="1096"/>
        <v>100</v>
      </c>
      <c r="G4378" s="218"/>
      <c r="H4378" s="218"/>
    </row>
    <row r="4379" spans="1:8" s="234" customFormat="1" x14ac:dyDescent="0.2">
      <c r="A4379" s="224">
        <v>510000</v>
      </c>
      <c r="B4379" s="222" t="s">
        <v>245</v>
      </c>
      <c r="C4379" s="233">
        <f>C4380+C4382</f>
        <v>17000</v>
      </c>
      <c r="D4379" s="233">
        <f>D4380+D4382</f>
        <v>167000</v>
      </c>
      <c r="E4379" s="233">
        <f>E4380+E4382</f>
        <v>0</v>
      </c>
      <c r="F4379" s="217"/>
      <c r="G4379" s="218"/>
      <c r="H4379" s="218"/>
    </row>
    <row r="4380" spans="1:8" s="234" customFormat="1" x14ac:dyDescent="0.2">
      <c r="A4380" s="224">
        <v>511000</v>
      </c>
      <c r="B4380" s="222" t="s">
        <v>246</v>
      </c>
      <c r="C4380" s="233">
        <f>C4381+0</f>
        <v>10000</v>
      </c>
      <c r="D4380" s="233">
        <f>D4381+0</f>
        <v>160000</v>
      </c>
      <c r="E4380" s="233">
        <f>E4381+0</f>
        <v>0</v>
      </c>
      <c r="F4380" s="217"/>
      <c r="G4380" s="218"/>
      <c r="H4380" s="218"/>
    </row>
    <row r="4381" spans="1:8" s="178" customFormat="1" x14ac:dyDescent="0.2">
      <c r="A4381" s="209">
        <v>511300</v>
      </c>
      <c r="B4381" s="210" t="s">
        <v>249</v>
      </c>
      <c r="C4381" s="231">
        <v>10000</v>
      </c>
      <c r="D4381" s="220">
        <v>160000</v>
      </c>
      <c r="E4381" s="220">
        <v>0</v>
      </c>
      <c r="F4381" s="221"/>
      <c r="G4381" s="218"/>
      <c r="H4381" s="218"/>
    </row>
    <row r="4382" spans="1:8" s="247" customFormat="1" x14ac:dyDescent="0.2">
      <c r="A4382" s="224">
        <v>516000</v>
      </c>
      <c r="B4382" s="222" t="s">
        <v>257</v>
      </c>
      <c r="C4382" s="212">
        <f>C4383</f>
        <v>7000</v>
      </c>
      <c r="D4382" s="212">
        <f t="shared" ref="D4382" si="1101">D4383</f>
        <v>7000</v>
      </c>
      <c r="E4382" s="212">
        <f t="shared" ref="E4382" si="1102">E4383</f>
        <v>0</v>
      </c>
      <c r="F4382" s="217">
        <f>D4382/C4382*100</f>
        <v>100</v>
      </c>
      <c r="G4382" s="218"/>
      <c r="H4382" s="218"/>
    </row>
    <row r="4383" spans="1:8" s="178" customFormat="1" x14ac:dyDescent="0.2">
      <c r="A4383" s="209">
        <v>516100</v>
      </c>
      <c r="B4383" s="210" t="s">
        <v>257</v>
      </c>
      <c r="C4383" s="231">
        <v>7000</v>
      </c>
      <c r="D4383" s="220">
        <v>7000</v>
      </c>
      <c r="E4383" s="220">
        <v>0</v>
      </c>
      <c r="F4383" s="221">
        <f>D4383/C4383*100</f>
        <v>100</v>
      </c>
      <c r="G4383" s="218"/>
      <c r="H4383" s="218"/>
    </row>
    <row r="4384" spans="1:8" s="234" customFormat="1" x14ac:dyDescent="0.2">
      <c r="A4384" s="224">
        <v>630000</v>
      </c>
      <c r="B4384" s="222" t="s">
        <v>277</v>
      </c>
      <c r="C4384" s="233">
        <f>C4387+C4385</f>
        <v>43000</v>
      </c>
      <c r="D4384" s="233">
        <f t="shared" ref="D4384" si="1103">D4387+D4385</f>
        <v>222799.99999999994</v>
      </c>
      <c r="E4384" s="233">
        <f>E4387+E4385</f>
        <v>0</v>
      </c>
      <c r="F4384" s="217"/>
      <c r="G4384" s="218"/>
      <c r="H4384" s="218"/>
    </row>
    <row r="4385" spans="1:8" s="234" customFormat="1" x14ac:dyDescent="0.2">
      <c r="A4385" s="224">
        <v>631000</v>
      </c>
      <c r="B4385" s="222" t="s">
        <v>278</v>
      </c>
      <c r="C4385" s="233">
        <f>C4386</f>
        <v>0</v>
      </c>
      <c r="D4385" s="233">
        <f t="shared" ref="D4385" si="1104">D4386</f>
        <v>120800</v>
      </c>
      <c r="E4385" s="233">
        <f t="shared" ref="E4385" si="1105">E4386</f>
        <v>0</v>
      </c>
      <c r="F4385" s="217">
        <v>0</v>
      </c>
      <c r="G4385" s="218"/>
      <c r="H4385" s="218"/>
    </row>
    <row r="4386" spans="1:8" s="178" customFormat="1" x14ac:dyDescent="0.2">
      <c r="A4386" s="239">
        <v>631900</v>
      </c>
      <c r="B4386" s="210" t="s">
        <v>281</v>
      </c>
      <c r="C4386" s="231">
        <v>0</v>
      </c>
      <c r="D4386" s="220">
        <v>120800</v>
      </c>
      <c r="E4386" s="220">
        <v>0</v>
      </c>
      <c r="F4386" s="217">
        <v>0</v>
      </c>
      <c r="G4386" s="218"/>
      <c r="H4386" s="218"/>
    </row>
    <row r="4387" spans="1:8" s="234" customFormat="1" x14ac:dyDescent="0.2">
      <c r="A4387" s="224">
        <v>638000</v>
      </c>
      <c r="B4387" s="222" t="s">
        <v>284</v>
      </c>
      <c r="C4387" s="233">
        <f>C4388</f>
        <v>43000</v>
      </c>
      <c r="D4387" s="233">
        <f t="shared" ref="D4387" si="1106">D4388</f>
        <v>101999.99999999996</v>
      </c>
      <c r="E4387" s="233">
        <f t="shared" ref="E4387" si="1107">E4388</f>
        <v>0</v>
      </c>
      <c r="F4387" s="217">
        <f>D4387/C4387*100</f>
        <v>237.20930232558129</v>
      </c>
      <c r="G4387" s="218"/>
      <c r="H4387" s="218"/>
    </row>
    <row r="4388" spans="1:8" s="178" customFormat="1" x14ac:dyDescent="0.2">
      <c r="A4388" s="209">
        <v>638100</v>
      </c>
      <c r="B4388" s="210" t="s">
        <v>285</v>
      </c>
      <c r="C4388" s="231">
        <v>43000</v>
      </c>
      <c r="D4388" s="220">
        <v>101999.99999999996</v>
      </c>
      <c r="E4388" s="220">
        <v>0</v>
      </c>
      <c r="F4388" s="221">
        <f>D4388/C4388*100</f>
        <v>237.20930232558129</v>
      </c>
      <c r="G4388" s="218"/>
      <c r="H4388" s="218"/>
    </row>
    <row r="4389" spans="1:8" s="263" customFormat="1" x14ac:dyDescent="0.2">
      <c r="A4389" s="241"/>
      <c r="B4389" s="227" t="s">
        <v>294</v>
      </c>
      <c r="C4389" s="238">
        <f>C4352+C4376+C4379+C4384</f>
        <v>33799500</v>
      </c>
      <c r="D4389" s="238">
        <f>D4352+D4376+D4379+D4384</f>
        <v>34754300</v>
      </c>
      <c r="E4389" s="238">
        <f>E4352+E4376+E4379+E4384</f>
        <v>0</v>
      </c>
      <c r="F4389" s="229">
        <f>D4389/C4389*100</f>
        <v>102.82489385937662</v>
      </c>
      <c r="G4389" s="218"/>
      <c r="H4389" s="218"/>
    </row>
    <row r="4390" spans="1:8" s="247" customFormat="1" x14ac:dyDescent="0.2">
      <c r="A4390" s="242"/>
      <c r="B4390" s="202"/>
      <c r="C4390" s="212"/>
      <c r="D4390" s="212"/>
      <c r="E4390" s="212"/>
      <c r="F4390" s="213"/>
      <c r="G4390" s="218"/>
      <c r="H4390" s="218"/>
    </row>
    <row r="4391" spans="1:8" s="247" customFormat="1" x14ac:dyDescent="0.2">
      <c r="A4391" s="242"/>
      <c r="B4391" s="202"/>
      <c r="C4391" s="212"/>
      <c r="D4391" s="212"/>
      <c r="E4391" s="212"/>
      <c r="F4391" s="213"/>
      <c r="G4391" s="218"/>
      <c r="H4391" s="218"/>
    </row>
    <row r="4392" spans="1:8" s="247" customFormat="1" x14ac:dyDescent="0.2">
      <c r="A4392" s="209" t="s">
        <v>497</v>
      </c>
      <c r="B4392" s="222"/>
      <c r="C4392" s="212"/>
      <c r="D4392" s="212"/>
      <c r="E4392" s="212"/>
      <c r="F4392" s="213"/>
      <c r="G4392" s="218"/>
      <c r="H4392" s="218"/>
    </row>
    <row r="4393" spans="1:8" s="247" customFormat="1" x14ac:dyDescent="0.2">
      <c r="A4393" s="209" t="s">
        <v>632</v>
      </c>
      <c r="B4393" s="222"/>
      <c r="C4393" s="212"/>
      <c r="D4393" s="212"/>
      <c r="E4393" s="212"/>
      <c r="F4393" s="213"/>
      <c r="G4393" s="218"/>
      <c r="H4393" s="218"/>
    </row>
    <row r="4394" spans="1:8" s="247" customFormat="1" x14ac:dyDescent="0.2">
      <c r="A4394" s="209" t="s">
        <v>398</v>
      </c>
      <c r="B4394" s="222"/>
      <c r="C4394" s="212"/>
      <c r="D4394" s="212"/>
      <c r="E4394" s="212"/>
      <c r="F4394" s="213"/>
      <c r="G4394" s="218"/>
      <c r="H4394" s="218"/>
    </row>
    <row r="4395" spans="1:8" s="247" customFormat="1" x14ac:dyDescent="0.2">
      <c r="A4395" s="209" t="s">
        <v>293</v>
      </c>
      <c r="B4395" s="222"/>
      <c r="C4395" s="212"/>
      <c r="D4395" s="212"/>
      <c r="E4395" s="212"/>
      <c r="F4395" s="213"/>
      <c r="G4395" s="218"/>
      <c r="H4395" s="218"/>
    </row>
    <row r="4396" spans="1:8" s="247" customFormat="1" x14ac:dyDescent="0.2">
      <c r="A4396" s="209"/>
      <c r="B4396" s="211"/>
      <c r="C4396" s="212"/>
      <c r="D4396" s="212"/>
      <c r="E4396" s="212"/>
      <c r="F4396" s="213"/>
      <c r="G4396" s="218"/>
      <c r="H4396" s="218"/>
    </row>
    <row r="4397" spans="1:8" s="234" customFormat="1" x14ac:dyDescent="0.2">
      <c r="A4397" s="224">
        <v>410000</v>
      </c>
      <c r="B4397" s="215" t="s">
        <v>44</v>
      </c>
      <c r="C4397" s="233">
        <f>C4398+C4403</f>
        <v>507100</v>
      </c>
      <c r="D4397" s="233">
        <f t="shared" ref="D4397" si="1108">D4398+D4403</f>
        <v>500300</v>
      </c>
      <c r="E4397" s="233">
        <f>E4398+E4403</f>
        <v>0</v>
      </c>
      <c r="F4397" s="217">
        <f t="shared" ref="F4397:F4411" si="1109">D4397/C4397*100</f>
        <v>98.659041609150066</v>
      </c>
      <c r="G4397" s="218"/>
      <c r="H4397" s="218"/>
    </row>
    <row r="4398" spans="1:8" s="247" customFormat="1" x14ac:dyDescent="0.2">
      <c r="A4398" s="224">
        <v>411000</v>
      </c>
      <c r="B4398" s="215" t="s">
        <v>45</v>
      </c>
      <c r="C4398" s="212">
        <f>SUM(C4399:C4402)</f>
        <v>423800</v>
      </c>
      <c r="D4398" s="212">
        <f t="shared" ref="D4398" si="1110">SUM(D4399:D4402)</f>
        <v>396600</v>
      </c>
      <c r="E4398" s="212">
        <f>SUM(E4399:E4402)</f>
        <v>0</v>
      </c>
      <c r="F4398" s="217">
        <f t="shared" si="1109"/>
        <v>93.581878244454927</v>
      </c>
      <c r="G4398" s="218"/>
      <c r="H4398" s="218"/>
    </row>
    <row r="4399" spans="1:8" s="178" customFormat="1" x14ac:dyDescent="0.2">
      <c r="A4399" s="209">
        <v>411100</v>
      </c>
      <c r="B4399" s="210" t="s">
        <v>46</v>
      </c>
      <c r="C4399" s="231">
        <v>400000</v>
      </c>
      <c r="D4399" s="220">
        <v>375000</v>
      </c>
      <c r="E4399" s="220">
        <v>0</v>
      </c>
      <c r="F4399" s="221">
        <f t="shared" si="1109"/>
        <v>93.75</v>
      </c>
      <c r="G4399" s="218"/>
      <c r="H4399" s="218"/>
    </row>
    <row r="4400" spans="1:8" s="178" customFormat="1" ht="46.5" x14ac:dyDescent="0.2">
      <c r="A4400" s="209">
        <v>411200</v>
      </c>
      <c r="B4400" s="210" t="s">
        <v>47</v>
      </c>
      <c r="C4400" s="231">
        <v>13500</v>
      </c>
      <c r="D4400" s="220">
        <v>13200</v>
      </c>
      <c r="E4400" s="220">
        <v>0</v>
      </c>
      <c r="F4400" s="221">
        <f t="shared" si="1109"/>
        <v>97.777777777777771</v>
      </c>
      <c r="G4400" s="218"/>
      <c r="H4400" s="218"/>
    </row>
    <row r="4401" spans="1:8" s="178" customFormat="1" ht="46.5" x14ac:dyDescent="0.2">
      <c r="A4401" s="209">
        <v>411300</v>
      </c>
      <c r="B4401" s="210" t="s">
        <v>48</v>
      </c>
      <c r="C4401" s="231">
        <v>4500</v>
      </c>
      <c r="D4401" s="220">
        <v>5900</v>
      </c>
      <c r="E4401" s="220">
        <v>0</v>
      </c>
      <c r="F4401" s="221">
        <f t="shared" si="1109"/>
        <v>131.11111111111111</v>
      </c>
      <c r="G4401" s="218"/>
      <c r="H4401" s="218"/>
    </row>
    <row r="4402" spans="1:8" s="178" customFormat="1" x14ac:dyDescent="0.2">
      <c r="A4402" s="209">
        <v>411400</v>
      </c>
      <c r="B4402" s="210" t="s">
        <v>49</v>
      </c>
      <c r="C4402" s="231">
        <v>5800</v>
      </c>
      <c r="D4402" s="220">
        <v>2500.0000000000041</v>
      </c>
      <c r="E4402" s="220">
        <v>0</v>
      </c>
      <c r="F4402" s="221">
        <f t="shared" si="1109"/>
        <v>43.103448275862135</v>
      </c>
      <c r="G4402" s="218"/>
      <c r="H4402" s="218"/>
    </row>
    <row r="4403" spans="1:8" s="247" customFormat="1" x14ac:dyDescent="0.2">
      <c r="A4403" s="224">
        <v>412000</v>
      </c>
      <c r="B4403" s="222" t="s">
        <v>50</v>
      </c>
      <c r="C4403" s="212">
        <f>SUM(C4404:C4414)</f>
        <v>83300</v>
      </c>
      <c r="D4403" s="212">
        <f>SUM(D4404:D4414)</f>
        <v>103700</v>
      </c>
      <c r="E4403" s="212">
        <f>SUM(E4404:E4414)</f>
        <v>0</v>
      </c>
      <c r="F4403" s="217">
        <f t="shared" si="1109"/>
        <v>124.48979591836735</v>
      </c>
      <c r="G4403" s="218"/>
      <c r="H4403" s="218"/>
    </row>
    <row r="4404" spans="1:8" s="178" customFormat="1" x14ac:dyDescent="0.2">
      <c r="A4404" s="209">
        <v>412100</v>
      </c>
      <c r="B4404" s="210" t="s">
        <v>51</v>
      </c>
      <c r="C4404" s="231">
        <v>38000</v>
      </c>
      <c r="D4404" s="220">
        <v>38000</v>
      </c>
      <c r="E4404" s="220">
        <v>0</v>
      </c>
      <c r="F4404" s="221">
        <f t="shared" si="1109"/>
        <v>100</v>
      </c>
      <c r="G4404" s="218"/>
      <c r="H4404" s="218"/>
    </row>
    <row r="4405" spans="1:8" s="178" customFormat="1" ht="46.5" x14ac:dyDescent="0.2">
      <c r="A4405" s="209">
        <v>412200</v>
      </c>
      <c r="B4405" s="210" t="s">
        <v>52</v>
      </c>
      <c r="C4405" s="231">
        <v>13000</v>
      </c>
      <c r="D4405" s="220">
        <v>13000</v>
      </c>
      <c r="E4405" s="220">
        <v>0</v>
      </c>
      <c r="F4405" s="221">
        <f t="shared" si="1109"/>
        <v>100</v>
      </c>
      <c r="G4405" s="218"/>
      <c r="H4405" s="218"/>
    </row>
    <row r="4406" spans="1:8" s="178" customFormat="1" x14ac:dyDescent="0.2">
      <c r="A4406" s="209">
        <v>412300</v>
      </c>
      <c r="B4406" s="210" t="s">
        <v>53</v>
      </c>
      <c r="C4406" s="231">
        <v>3000</v>
      </c>
      <c r="D4406" s="220">
        <v>4000</v>
      </c>
      <c r="E4406" s="220">
        <v>0</v>
      </c>
      <c r="F4406" s="221">
        <f t="shared" si="1109"/>
        <v>133.33333333333331</v>
      </c>
      <c r="G4406" s="218"/>
      <c r="H4406" s="218"/>
    </row>
    <row r="4407" spans="1:8" s="178" customFormat="1" x14ac:dyDescent="0.2">
      <c r="A4407" s="209">
        <v>412400</v>
      </c>
      <c r="B4407" s="210" t="s">
        <v>55</v>
      </c>
      <c r="C4407" s="231">
        <v>13000</v>
      </c>
      <c r="D4407" s="220">
        <v>15000</v>
      </c>
      <c r="E4407" s="220">
        <v>0</v>
      </c>
      <c r="F4407" s="221">
        <f t="shared" si="1109"/>
        <v>115.38461538461537</v>
      </c>
      <c r="G4407" s="218"/>
      <c r="H4407" s="218"/>
    </row>
    <row r="4408" spans="1:8" s="178" customFormat="1" x14ac:dyDescent="0.2">
      <c r="A4408" s="209">
        <v>412500</v>
      </c>
      <c r="B4408" s="210" t="s">
        <v>57</v>
      </c>
      <c r="C4408" s="231">
        <v>1900</v>
      </c>
      <c r="D4408" s="220">
        <v>3999.9999999999986</v>
      </c>
      <c r="E4408" s="220">
        <v>0</v>
      </c>
      <c r="F4408" s="221">
        <f t="shared" si="1109"/>
        <v>210.52631578947364</v>
      </c>
      <c r="G4408" s="218"/>
      <c r="H4408" s="218"/>
    </row>
    <row r="4409" spans="1:8" s="178" customFormat="1" x14ac:dyDescent="0.2">
      <c r="A4409" s="209">
        <v>412600</v>
      </c>
      <c r="B4409" s="210" t="s">
        <v>58</v>
      </c>
      <c r="C4409" s="231">
        <v>5000</v>
      </c>
      <c r="D4409" s="220">
        <v>7800.0000000000027</v>
      </c>
      <c r="E4409" s="220">
        <v>0</v>
      </c>
      <c r="F4409" s="221">
        <f t="shared" si="1109"/>
        <v>156.00000000000006</v>
      </c>
      <c r="G4409" s="218"/>
      <c r="H4409" s="218"/>
    </row>
    <row r="4410" spans="1:8" s="178" customFormat="1" x14ac:dyDescent="0.2">
      <c r="A4410" s="209">
        <v>412700</v>
      </c>
      <c r="B4410" s="210" t="s">
        <v>60</v>
      </c>
      <c r="C4410" s="231">
        <v>7000</v>
      </c>
      <c r="D4410" s="220">
        <v>7700</v>
      </c>
      <c r="E4410" s="220">
        <v>0</v>
      </c>
      <c r="F4410" s="221">
        <f t="shared" si="1109"/>
        <v>110.00000000000001</v>
      </c>
      <c r="G4410" s="218"/>
      <c r="H4410" s="218"/>
    </row>
    <row r="4411" spans="1:8" s="178" customFormat="1" x14ac:dyDescent="0.2">
      <c r="A4411" s="209">
        <v>412900</v>
      </c>
      <c r="B4411" s="223" t="s">
        <v>74</v>
      </c>
      <c r="C4411" s="231">
        <v>1200</v>
      </c>
      <c r="D4411" s="220">
        <v>1700</v>
      </c>
      <c r="E4411" s="220">
        <v>0</v>
      </c>
      <c r="F4411" s="221">
        <f t="shared" si="1109"/>
        <v>141.66666666666669</v>
      </c>
      <c r="G4411" s="218"/>
      <c r="H4411" s="218"/>
    </row>
    <row r="4412" spans="1:8" s="178" customFormat="1" x14ac:dyDescent="0.2">
      <c r="A4412" s="209">
        <v>412900</v>
      </c>
      <c r="B4412" s="223" t="s">
        <v>75</v>
      </c>
      <c r="C4412" s="231">
        <v>0</v>
      </c>
      <c r="D4412" s="220">
        <v>11500</v>
      </c>
      <c r="E4412" s="220">
        <v>0</v>
      </c>
      <c r="F4412" s="217">
        <v>0</v>
      </c>
      <c r="G4412" s="218"/>
      <c r="H4412" s="218"/>
    </row>
    <row r="4413" spans="1:8" s="178" customFormat="1" ht="46.5" x14ac:dyDescent="0.2">
      <c r="A4413" s="209">
        <v>412900</v>
      </c>
      <c r="B4413" s="223" t="s">
        <v>77</v>
      </c>
      <c r="C4413" s="231">
        <v>300</v>
      </c>
      <c r="D4413" s="220">
        <v>200</v>
      </c>
      <c r="E4413" s="220">
        <v>0</v>
      </c>
      <c r="F4413" s="221">
        <f t="shared" ref="F4413:F4423" si="1111">D4413/C4413*100</f>
        <v>66.666666666666657</v>
      </c>
      <c r="G4413" s="218"/>
      <c r="H4413" s="218"/>
    </row>
    <row r="4414" spans="1:8" s="178" customFormat="1" x14ac:dyDescent="0.2">
      <c r="A4414" s="209">
        <v>412900</v>
      </c>
      <c r="B4414" s="223" t="s">
        <v>78</v>
      </c>
      <c r="C4414" s="231">
        <v>900</v>
      </c>
      <c r="D4414" s="220">
        <v>800</v>
      </c>
      <c r="E4414" s="220">
        <v>0</v>
      </c>
      <c r="F4414" s="221">
        <f t="shared" si="1111"/>
        <v>88.888888888888886</v>
      </c>
      <c r="G4414" s="218"/>
      <c r="H4414" s="218"/>
    </row>
    <row r="4415" spans="1:8" s="247" customFormat="1" x14ac:dyDescent="0.2">
      <c r="A4415" s="224">
        <v>510000</v>
      </c>
      <c r="B4415" s="222" t="s">
        <v>245</v>
      </c>
      <c r="C4415" s="212">
        <f>C4416+0+C4418</f>
        <v>9000</v>
      </c>
      <c r="D4415" s="212">
        <f>D4416+0+D4418</f>
        <v>14000</v>
      </c>
      <c r="E4415" s="212">
        <f>E4416+0+E4418</f>
        <v>0</v>
      </c>
      <c r="F4415" s="217">
        <f t="shared" si="1111"/>
        <v>155.55555555555557</v>
      </c>
      <c r="G4415" s="218"/>
      <c r="H4415" s="218"/>
    </row>
    <row r="4416" spans="1:8" s="247" customFormat="1" x14ac:dyDescent="0.2">
      <c r="A4416" s="224">
        <v>511000</v>
      </c>
      <c r="B4416" s="222" t="s">
        <v>246</v>
      </c>
      <c r="C4416" s="212">
        <f>SUM(C4417:C4417)</f>
        <v>4000</v>
      </c>
      <c r="D4416" s="212">
        <f t="shared" ref="D4416" si="1112">SUM(D4417:D4417)</f>
        <v>9000</v>
      </c>
      <c r="E4416" s="212">
        <f t="shared" ref="E4416" si="1113">SUM(E4417:E4417)</f>
        <v>0</v>
      </c>
      <c r="F4416" s="217">
        <f t="shared" si="1111"/>
        <v>225</v>
      </c>
      <c r="G4416" s="218"/>
      <c r="H4416" s="218"/>
    </row>
    <row r="4417" spans="1:8" s="178" customFormat="1" x14ac:dyDescent="0.2">
      <c r="A4417" s="209">
        <v>511300</v>
      </c>
      <c r="B4417" s="210" t="s">
        <v>249</v>
      </c>
      <c r="C4417" s="231">
        <v>4000</v>
      </c>
      <c r="D4417" s="220">
        <v>9000</v>
      </c>
      <c r="E4417" s="220">
        <v>0</v>
      </c>
      <c r="F4417" s="221">
        <f t="shared" si="1111"/>
        <v>225</v>
      </c>
      <c r="G4417" s="218"/>
      <c r="H4417" s="218"/>
    </row>
    <row r="4418" spans="1:8" s="247" customFormat="1" x14ac:dyDescent="0.2">
      <c r="A4418" s="224">
        <v>513000</v>
      </c>
      <c r="B4418" s="222" t="s">
        <v>253</v>
      </c>
      <c r="C4418" s="212">
        <f>C4419</f>
        <v>5000</v>
      </c>
      <c r="D4418" s="212">
        <f t="shared" ref="D4418" si="1114">D4419</f>
        <v>5000</v>
      </c>
      <c r="E4418" s="212">
        <f t="shared" ref="E4418" si="1115">E4419</f>
        <v>0</v>
      </c>
      <c r="F4418" s="217">
        <f t="shared" si="1111"/>
        <v>100</v>
      </c>
      <c r="G4418" s="218"/>
      <c r="H4418" s="218"/>
    </row>
    <row r="4419" spans="1:8" s="178" customFormat="1" x14ac:dyDescent="0.2">
      <c r="A4419" s="209">
        <v>513700</v>
      </c>
      <c r="B4419" s="210" t="s">
        <v>255</v>
      </c>
      <c r="C4419" s="231">
        <v>5000</v>
      </c>
      <c r="D4419" s="220">
        <v>5000</v>
      </c>
      <c r="E4419" s="220">
        <v>0</v>
      </c>
      <c r="F4419" s="221">
        <f t="shared" si="1111"/>
        <v>100</v>
      </c>
      <c r="G4419" s="218"/>
      <c r="H4419" s="218"/>
    </row>
    <row r="4420" spans="1:8" s="247" customFormat="1" x14ac:dyDescent="0.2">
      <c r="A4420" s="224">
        <v>630000</v>
      </c>
      <c r="B4420" s="222" t="s">
        <v>277</v>
      </c>
      <c r="C4420" s="212">
        <f>0+C4421</f>
        <v>2000</v>
      </c>
      <c r="D4420" s="212">
        <f>0+D4421</f>
        <v>2000</v>
      </c>
      <c r="E4420" s="212">
        <f>0+E4421</f>
        <v>0</v>
      </c>
      <c r="F4420" s="217">
        <f t="shared" si="1111"/>
        <v>100</v>
      </c>
      <c r="G4420" s="218"/>
      <c r="H4420" s="218"/>
    </row>
    <row r="4421" spans="1:8" s="247" customFormat="1" x14ac:dyDescent="0.2">
      <c r="A4421" s="224">
        <v>638000</v>
      </c>
      <c r="B4421" s="222" t="s">
        <v>284</v>
      </c>
      <c r="C4421" s="212">
        <f>C4422</f>
        <v>2000</v>
      </c>
      <c r="D4421" s="212">
        <f t="shared" ref="D4421" si="1116">D4422</f>
        <v>2000</v>
      </c>
      <c r="E4421" s="212">
        <f t="shared" ref="E4421" si="1117">E4422</f>
        <v>0</v>
      </c>
      <c r="F4421" s="217">
        <f t="shared" si="1111"/>
        <v>100</v>
      </c>
      <c r="G4421" s="218"/>
      <c r="H4421" s="218"/>
    </row>
    <row r="4422" spans="1:8" s="178" customFormat="1" x14ac:dyDescent="0.2">
      <c r="A4422" s="209">
        <v>638100</v>
      </c>
      <c r="B4422" s="210" t="s">
        <v>285</v>
      </c>
      <c r="C4422" s="231">
        <v>2000</v>
      </c>
      <c r="D4422" s="220">
        <v>2000</v>
      </c>
      <c r="E4422" s="220">
        <v>0</v>
      </c>
      <c r="F4422" s="221">
        <f t="shared" si="1111"/>
        <v>100</v>
      </c>
      <c r="G4422" s="218"/>
      <c r="H4422" s="218"/>
    </row>
    <row r="4423" spans="1:8" s="263" customFormat="1" x14ac:dyDescent="0.2">
      <c r="A4423" s="241"/>
      <c r="B4423" s="227" t="s">
        <v>294</v>
      </c>
      <c r="C4423" s="238">
        <f>C4397+C4415+C4420</f>
        <v>518100</v>
      </c>
      <c r="D4423" s="238">
        <f>D4397+D4415+D4420</f>
        <v>516300</v>
      </c>
      <c r="E4423" s="238">
        <f>E4397+E4415+E4420</f>
        <v>0</v>
      </c>
      <c r="F4423" s="229">
        <f t="shared" si="1111"/>
        <v>99.652576722640418</v>
      </c>
      <c r="G4423" s="218"/>
      <c r="H4423" s="218"/>
    </row>
    <row r="4424" spans="1:8" s="247" customFormat="1" x14ac:dyDescent="0.2">
      <c r="A4424" s="242"/>
      <c r="B4424" s="202"/>
      <c r="C4424" s="212"/>
      <c r="D4424" s="212"/>
      <c r="E4424" s="212"/>
      <c r="F4424" s="213"/>
      <c r="G4424" s="218"/>
      <c r="H4424" s="218"/>
    </row>
    <row r="4425" spans="1:8" s="247" customFormat="1" x14ac:dyDescent="0.2">
      <c r="A4425" s="242"/>
      <c r="B4425" s="202"/>
      <c r="C4425" s="212"/>
      <c r="D4425" s="212"/>
      <c r="E4425" s="212"/>
      <c r="F4425" s="213"/>
      <c r="G4425" s="218"/>
      <c r="H4425" s="218"/>
    </row>
    <row r="4426" spans="1:8" s="178" customFormat="1" x14ac:dyDescent="0.2">
      <c r="A4426" s="209" t="s">
        <v>507</v>
      </c>
      <c r="B4426" s="222"/>
      <c r="C4426" s="231"/>
      <c r="D4426" s="231"/>
      <c r="E4426" s="231"/>
      <c r="F4426" s="232"/>
      <c r="G4426" s="218"/>
      <c r="H4426" s="218"/>
    </row>
    <row r="4427" spans="1:8" s="178" customFormat="1" x14ac:dyDescent="0.2">
      <c r="A4427" s="209" t="s">
        <v>508</v>
      </c>
      <c r="B4427" s="222"/>
      <c r="C4427" s="231"/>
      <c r="D4427" s="231"/>
      <c r="E4427" s="231"/>
      <c r="F4427" s="232"/>
      <c r="G4427" s="218"/>
      <c r="H4427" s="218"/>
    </row>
    <row r="4428" spans="1:8" s="178" customFormat="1" x14ac:dyDescent="0.2">
      <c r="A4428" s="209" t="s">
        <v>415</v>
      </c>
      <c r="B4428" s="222"/>
      <c r="C4428" s="231"/>
      <c r="D4428" s="231"/>
      <c r="E4428" s="231"/>
      <c r="F4428" s="232"/>
      <c r="G4428" s="218"/>
      <c r="H4428" s="218"/>
    </row>
    <row r="4429" spans="1:8" s="178" customFormat="1" x14ac:dyDescent="0.2">
      <c r="A4429" s="209" t="s">
        <v>365</v>
      </c>
      <c r="B4429" s="222"/>
      <c r="C4429" s="231"/>
      <c r="D4429" s="231"/>
      <c r="E4429" s="231"/>
      <c r="F4429" s="232"/>
      <c r="G4429" s="218"/>
      <c r="H4429" s="218"/>
    </row>
    <row r="4430" spans="1:8" s="178" customFormat="1" x14ac:dyDescent="0.2">
      <c r="A4430" s="209"/>
      <c r="B4430" s="211"/>
      <c r="C4430" s="212"/>
      <c r="D4430" s="212"/>
      <c r="E4430" s="212"/>
      <c r="F4430" s="213"/>
      <c r="G4430" s="218"/>
      <c r="H4430" s="218"/>
    </row>
    <row r="4431" spans="1:8" s="178" customFormat="1" x14ac:dyDescent="0.2">
      <c r="A4431" s="224">
        <v>410000</v>
      </c>
      <c r="B4431" s="215" t="s">
        <v>44</v>
      </c>
      <c r="C4431" s="233">
        <f>C4432+C4437+C4453+C4451</f>
        <v>5499500</v>
      </c>
      <c r="D4431" s="233">
        <f>D4432+D4437+D4453+D4451</f>
        <v>5493900.0000000037</v>
      </c>
      <c r="E4431" s="233">
        <f>E4432+E4437+E4453+E4451</f>
        <v>0</v>
      </c>
      <c r="F4431" s="217">
        <f t="shared" ref="F4431:F4456" si="1118">D4431/C4431*100</f>
        <v>99.89817256114199</v>
      </c>
      <c r="G4431" s="218"/>
      <c r="H4431" s="218"/>
    </row>
    <row r="4432" spans="1:8" s="178" customFormat="1" x14ac:dyDescent="0.2">
      <c r="A4432" s="224">
        <v>411000</v>
      </c>
      <c r="B4432" s="215" t="s">
        <v>45</v>
      </c>
      <c r="C4432" s="233">
        <f>SUM(C4433:C4436)</f>
        <v>3000000</v>
      </c>
      <c r="D4432" s="233">
        <f t="shared" ref="D4432" si="1119">SUM(D4433:D4436)</f>
        <v>2975000.0000000033</v>
      </c>
      <c r="E4432" s="233">
        <f>SUM(E4433:E4436)</f>
        <v>0</v>
      </c>
      <c r="F4432" s="217">
        <f t="shared" si="1118"/>
        <v>99.166666666666785</v>
      </c>
      <c r="G4432" s="218"/>
      <c r="H4432" s="218"/>
    </row>
    <row r="4433" spans="1:8" s="178" customFormat="1" x14ac:dyDescent="0.2">
      <c r="A4433" s="209">
        <v>411100</v>
      </c>
      <c r="B4433" s="210" t="s">
        <v>46</v>
      </c>
      <c r="C4433" s="231">
        <v>2740000</v>
      </c>
      <c r="D4433" s="220">
        <v>2700000.0000000033</v>
      </c>
      <c r="E4433" s="220">
        <v>0</v>
      </c>
      <c r="F4433" s="221">
        <f t="shared" si="1118"/>
        <v>98.54014598540158</v>
      </c>
      <c r="G4433" s="218"/>
      <c r="H4433" s="218"/>
    </row>
    <row r="4434" spans="1:8" s="178" customFormat="1" ht="46.5" x14ac:dyDescent="0.2">
      <c r="A4434" s="209">
        <v>411200</v>
      </c>
      <c r="B4434" s="210" t="s">
        <v>47</v>
      </c>
      <c r="C4434" s="231">
        <v>125000</v>
      </c>
      <c r="D4434" s="220">
        <v>140000</v>
      </c>
      <c r="E4434" s="220">
        <v>0</v>
      </c>
      <c r="F4434" s="221">
        <f t="shared" si="1118"/>
        <v>112.00000000000001</v>
      </c>
      <c r="G4434" s="218"/>
      <c r="H4434" s="218"/>
    </row>
    <row r="4435" spans="1:8" s="178" customFormat="1" ht="46.5" x14ac:dyDescent="0.2">
      <c r="A4435" s="209">
        <v>411300</v>
      </c>
      <c r="B4435" s="210" t="s">
        <v>48</v>
      </c>
      <c r="C4435" s="231">
        <v>100000</v>
      </c>
      <c r="D4435" s="220">
        <v>100000</v>
      </c>
      <c r="E4435" s="220">
        <v>0</v>
      </c>
      <c r="F4435" s="221">
        <f t="shared" si="1118"/>
        <v>100</v>
      </c>
      <c r="G4435" s="218"/>
      <c r="H4435" s="218"/>
    </row>
    <row r="4436" spans="1:8" s="178" customFormat="1" x14ac:dyDescent="0.2">
      <c r="A4436" s="209">
        <v>411400</v>
      </c>
      <c r="B4436" s="210" t="s">
        <v>49</v>
      </c>
      <c r="C4436" s="231">
        <v>35000</v>
      </c>
      <c r="D4436" s="220">
        <v>35000</v>
      </c>
      <c r="E4436" s="220">
        <v>0</v>
      </c>
      <c r="F4436" s="221">
        <f t="shared" si="1118"/>
        <v>100</v>
      </c>
      <c r="G4436" s="218"/>
      <c r="H4436" s="218"/>
    </row>
    <row r="4437" spans="1:8" s="178" customFormat="1" x14ac:dyDescent="0.2">
      <c r="A4437" s="224">
        <v>412000</v>
      </c>
      <c r="B4437" s="222" t="s">
        <v>50</v>
      </c>
      <c r="C4437" s="233">
        <f>SUM(C4438:C4450)</f>
        <v>324500</v>
      </c>
      <c r="D4437" s="233">
        <f>SUM(D4438:D4450)</f>
        <v>343900</v>
      </c>
      <c r="E4437" s="233">
        <f>SUM(E4438:E4450)</f>
        <v>0</v>
      </c>
      <c r="F4437" s="217">
        <f t="shared" si="1118"/>
        <v>105.9784283513097</v>
      </c>
      <c r="G4437" s="218"/>
      <c r="H4437" s="218"/>
    </row>
    <row r="4438" spans="1:8" s="178" customFormat="1" ht="46.5" x14ac:dyDescent="0.2">
      <c r="A4438" s="209">
        <v>412200</v>
      </c>
      <c r="B4438" s="210" t="s">
        <v>52</v>
      </c>
      <c r="C4438" s="231">
        <v>31000</v>
      </c>
      <c r="D4438" s="220">
        <v>31900</v>
      </c>
      <c r="E4438" s="220">
        <v>0</v>
      </c>
      <c r="F4438" s="221">
        <f t="shared" si="1118"/>
        <v>102.90322580645162</v>
      </c>
      <c r="G4438" s="218"/>
      <c r="H4438" s="218"/>
    </row>
    <row r="4439" spans="1:8" s="178" customFormat="1" x14ac:dyDescent="0.2">
      <c r="A4439" s="209">
        <v>412300</v>
      </c>
      <c r="B4439" s="210" t="s">
        <v>53</v>
      </c>
      <c r="C4439" s="231">
        <v>13000</v>
      </c>
      <c r="D4439" s="220">
        <v>10599.999999999996</v>
      </c>
      <c r="E4439" s="220">
        <v>0</v>
      </c>
      <c r="F4439" s="221">
        <f t="shared" si="1118"/>
        <v>81.538461538461519</v>
      </c>
      <c r="G4439" s="218"/>
      <c r="H4439" s="218"/>
    </row>
    <row r="4440" spans="1:8" s="178" customFormat="1" x14ac:dyDescent="0.2">
      <c r="A4440" s="209">
        <v>412500</v>
      </c>
      <c r="B4440" s="210" t="s">
        <v>57</v>
      </c>
      <c r="C4440" s="231">
        <v>15000</v>
      </c>
      <c r="D4440" s="220">
        <v>21000</v>
      </c>
      <c r="E4440" s="220">
        <v>0</v>
      </c>
      <c r="F4440" s="221">
        <f t="shared" si="1118"/>
        <v>140</v>
      </c>
      <c r="G4440" s="218"/>
      <c r="H4440" s="218"/>
    </row>
    <row r="4441" spans="1:8" s="178" customFormat="1" x14ac:dyDescent="0.2">
      <c r="A4441" s="209">
        <v>412600</v>
      </c>
      <c r="B4441" s="210" t="s">
        <v>58</v>
      </c>
      <c r="C4441" s="231">
        <v>55000</v>
      </c>
      <c r="D4441" s="220">
        <v>60000</v>
      </c>
      <c r="E4441" s="220">
        <v>0</v>
      </c>
      <c r="F4441" s="221">
        <f t="shared" si="1118"/>
        <v>109.09090909090908</v>
      </c>
      <c r="G4441" s="218"/>
      <c r="H4441" s="218"/>
    </row>
    <row r="4442" spans="1:8" s="178" customFormat="1" x14ac:dyDescent="0.2">
      <c r="A4442" s="209">
        <v>412700</v>
      </c>
      <c r="B4442" s="210" t="s">
        <v>60</v>
      </c>
      <c r="C4442" s="231">
        <v>50000</v>
      </c>
      <c r="D4442" s="220">
        <v>59900</v>
      </c>
      <c r="E4442" s="220">
        <v>0</v>
      </c>
      <c r="F4442" s="221">
        <f t="shared" si="1118"/>
        <v>119.8</v>
      </c>
      <c r="G4442" s="218"/>
      <c r="H4442" s="218"/>
    </row>
    <row r="4443" spans="1:8" s="178" customFormat="1" x14ac:dyDescent="0.2">
      <c r="A4443" s="209">
        <v>412900</v>
      </c>
      <c r="B4443" s="223" t="s">
        <v>74</v>
      </c>
      <c r="C4443" s="231">
        <v>499.99999999999994</v>
      </c>
      <c r="D4443" s="220">
        <v>500</v>
      </c>
      <c r="E4443" s="220">
        <v>0</v>
      </c>
      <c r="F4443" s="221">
        <f t="shared" si="1118"/>
        <v>100.00000000000003</v>
      </c>
      <c r="G4443" s="218"/>
      <c r="H4443" s="218"/>
    </row>
    <row r="4444" spans="1:8" s="178" customFormat="1" x14ac:dyDescent="0.2">
      <c r="A4444" s="209">
        <v>412900</v>
      </c>
      <c r="B4444" s="223" t="s">
        <v>75</v>
      </c>
      <c r="C4444" s="231">
        <v>6000</v>
      </c>
      <c r="D4444" s="220">
        <v>6000</v>
      </c>
      <c r="E4444" s="220">
        <v>0</v>
      </c>
      <c r="F4444" s="221">
        <f t="shared" si="1118"/>
        <v>100</v>
      </c>
      <c r="G4444" s="218"/>
      <c r="H4444" s="218"/>
    </row>
    <row r="4445" spans="1:8" s="178" customFormat="1" x14ac:dyDescent="0.2">
      <c r="A4445" s="209">
        <v>412900</v>
      </c>
      <c r="B4445" s="223" t="s">
        <v>76</v>
      </c>
      <c r="C4445" s="231">
        <v>3999.9999999999995</v>
      </c>
      <c r="D4445" s="220">
        <v>4000</v>
      </c>
      <c r="E4445" s="220">
        <v>0</v>
      </c>
      <c r="F4445" s="221">
        <f t="shared" si="1118"/>
        <v>100.00000000000003</v>
      </c>
      <c r="G4445" s="218"/>
      <c r="H4445" s="218"/>
    </row>
    <row r="4446" spans="1:8" s="178" customFormat="1" ht="46.5" x14ac:dyDescent="0.2">
      <c r="A4446" s="209">
        <v>412900</v>
      </c>
      <c r="B4446" s="223" t="s">
        <v>77</v>
      </c>
      <c r="C4446" s="231">
        <v>3999.9999999999995</v>
      </c>
      <c r="D4446" s="220">
        <v>4000</v>
      </c>
      <c r="E4446" s="220">
        <v>0</v>
      </c>
      <c r="F4446" s="221">
        <f t="shared" si="1118"/>
        <v>100.00000000000003</v>
      </c>
      <c r="G4446" s="218"/>
      <c r="H4446" s="218"/>
    </row>
    <row r="4447" spans="1:8" s="178" customFormat="1" x14ac:dyDescent="0.2">
      <c r="A4447" s="209">
        <v>412900</v>
      </c>
      <c r="B4447" s="223" t="s">
        <v>78</v>
      </c>
      <c r="C4447" s="231">
        <v>6000</v>
      </c>
      <c r="D4447" s="220">
        <v>6000</v>
      </c>
      <c r="E4447" s="220">
        <v>0</v>
      </c>
      <c r="F4447" s="221">
        <f t="shared" si="1118"/>
        <v>100</v>
      </c>
      <c r="G4447" s="218"/>
      <c r="H4447" s="218"/>
    </row>
    <row r="4448" spans="1:8" s="178" customFormat="1" x14ac:dyDescent="0.2">
      <c r="A4448" s="209">
        <v>412900</v>
      </c>
      <c r="B4448" s="210" t="s">
        <v>94</v>
      </c>
      <c r="C4448" s="231">
        <v>99999.999999999985</v>
      </c>
      <c r="D4448" s="220">
        <v>100000.00000000001</v>
      </c>
      <c r="E4448" s="220">
        <v>0</v>
      </c>
      <c r="F4448" s="221">
        <f t="shared" si="1118"/>
        <v>100.00000000000003</v>
      </c>
      <c r="G4448" s="218"/>
      <c r="H4448" s="218"/>
    </row>
    <row r="4449" spans="1:8" s="178" customFormat="1" x14ac:dyDescent="0.2">
      <c r="A4449" s="209">
        <v>412900</v>
      </c>
      <c r="B4449" s="210" t="s">
        <v>95</v>
      </c>
      <c r="C4449" s="231">
        <v>20000</v>
      </c>
      <c r="D4449" s="220">
        <v>20000</v>
      </c>
      <c r="E4449" s="220">
        <v>0</v>
      </c>
      <c r="F4449" s="221">
        <f t="shared" si="1118"/>
        <v>100</v>
      </c>
      <c r="G4449" s="218"/>
      <c r="H4449" s="218"/>
    </row>
    <row r="4450" spans="1:8" s="178" customFormat="1" x14ac:dyDescent="0.2">
      <c r="A4450" s="209">
        <v>412900</v>
      </c>
      <c r="B4450" s="210" t="s">
        <v>96</v>
      </c>
      <c r="C4450" s="231">
        <v>20000</v>
      </c>
      <c r="D4450" s="220">
        <v>20000</v>
      </c>
      <c r="E4450" s="220">
        <v>0</v>
      </c>
      <c r="F4450" s="221">
        <f t="shared" si="1118"/>
        <v>100</v>
      </c>
      <c r="G4450" s="218"/>
      <c r="H4450" s="218"/>
    </row>
    <row r="4451" spans="1:8" s="234" customFormat="1" x14ac:dyDescent="0.2">
      <c r="A4451" s="224">
        <v>414000</v>
      </c>
      <c r="B4451" s="222" t="s">
        <v>107</v>
      </c>
      <c r="C4451" s="233">
        <f>SUM(C4452:C4452)</f>
        <v>1450000</v>
      </c>
      <c r="D4451" s="233">
        <f>SUM(D4452:D4452)</f>
        <v>1450000</v>
      </c>
      <c r="E4451" s="233">
        <f>SUM(E4452:E4452)</f>
        <v>0</v>
      </c>
      <c r="F4451" s="217">
        <f t="shared" si="1118"/>
        <v>100</v>
      </c>
      <c r="G4451" s="218"/>
      <c r="H4451" s="218"/>
    </row>
    <row r="4452" spans="1:8" s="178" customFormat="1" x14ac:dyDescent="0.2">
      <c r="A4452" s="209">
        <v>414100</v>
      </c>
      <c r="B4452" s="210" t="s">
        <v>685</v>
      </c>
      <c r="C4452" s="231">
        <v>1450000</v>
      </c>
      <c r="D4452" s="220">
        <v>1450000</v>
      </c>
      <c r="E4452" s="220">
        <v>0</v>
      </c>
      <c r="F4452" s="221">
        <f t="shared" si="1118"/>
        <v>100</v>
      </c>
      <c r="G4452" s="218"/>
      <c r="H4452" s="218"/>
    </row>
    <row r="4453" spans="1:8" s="178" customFormat="1" x14ac:dyDescent="0.2">
      <c r="A4453" s="224">
        <v>415000</v>
      </c>
      <c r="B4453" s="222" t="s">
        <v>119</v>
      </c>
      <c r="C4453" s="233">
        <f>SUM(C4454:C4455)</f>
        <v>725000</v>
      </c>
      <c r="D4453" s="233">
        <f>SUM(D4454:D4455)</f>
        <v>725000</v>
      </c>
      <c r="E4453" s="233">
        <f>SUM(E4454:E4455)</f>
        <v>0</v>
      </c>
      <c r="F4453" s="217">
        <f t="shared" si="1118"/>
        <v>100</v>
      </c>
      <c r="G4453" s="218"/>
      <c r="H4453" s="218"/>
    </row>
    <row r="4454" spans="1:8" s="178" customFormat="1" x14ac:dyDescent="0.2">
      <c r="A4454" s="209">
        <v>415200</v>
      </c>
      <c r="B4454" s="210" t="s">
        <v>690</v>
      </c>
      <c r="C4454" s="231">
        <v>700000</v>
      </c>
      <c r="D4454" s="220">
        <v>700000</v>
      </c>
      <c r="E4454" s="220">
        <v>0</v>
      </c>
      <c r="F4454" s="221">
        <f t="shared" si="1118"/>
        <v>100</v>
      </c>
      <c r="G4454" s="218"/>
      <c r="H4454" s="218"/>
    </row>
    <row r="4455" spans="1:8" s="178" customFormat="1" x14ac:dyDescent="0.2">
      <c r="A4455" s="209">
        <v>415200</v>
      </c>
      <c r="B4455" s="210" t="s">
        <v>149</v>
      </c>
      <c r="C4455" s="231">
        <v>25000</v>
      </c>
      <c r="D4455" s="220">
        <v>25000</v>
      </c>
      <c r="E4455" s="220">
        <v>0</v>
      </c>
      <c r="F4455" s="221">
        <f t="shared" si="1118"/>
        <v>100</v>
      </c>
      <c r="G4455" s="218"/>
      <c r="H4455" s="218"/>
    </row>
    <row r="4456" spans="1:8" s="178" customFormat="1" x14ac:dyDescent="0.2">
      <c r="A4456" s="224">
        <v>480000</v>
      </c>
      <c r="B4456" s="222" t="s">
        <v>202</v>
      </c>
      <c r="C4456" s="233">
        <f>C4459+C4457</f>
        <v>900000</v>
      </c>
      <c r="D4456" s="233">
        <f t="shared" ref="D4456" si="1120">D4459+D4457</f>
        <v>917500</v>
      </c>
      <c r="E4456" s="233">
        <f>E4459+E4457</f>
        <v>0</v>
      </c>
      <c r="F4456" s="217">
        <f t="shared" si="1118"/>
        <v>101.94444444444444</v>
      </c>
      <c r="G4456" s="218"/>
      <c r="H4456" s="218"/>
    </row>
    <row r="4457" spans="1:8" s="234" customFormat="1" x14ac:dyDescent="0.2">
      <c r="A4457" s="224">
        <v>487000</v>
      </c>
      <c r="B4457" s="222" t="s">
        <v>25</v>
      </c>
      <c r="C4457" s="233">
        <f>C4458</f>
        <v>0</v>
      </c>
      <c r="D4457" s="233">
        <f t="shared" ref="D4457" si="1121">D4458</f>
        <v>14500</v>
      </c>
      <c r="E4457" s="233">
        <f t="shared" ref="E4457" si="1122">E4458</f>
        <v>0</v>
      </c>
      <c r="F4457" s="217">
        <v>0</v>
      </c>
      <c r="G4457" s="218"/>
      <c r="H4457" s="218"/>
    </row>
    <row r="4458" spans="1:8" s="178" customFormat="1" x14ac:dyDescent="0.2">
      <c r="A4458" s="239">
        <v>487300</v>
      </c>
      <c r="B4458" s="210" t="s">
        <v>217</v>
      </c>
      <c r="C4458" s="231">
        <v>0</v>
      </c>
      <c r="D4458" s="220">
        <v>14500</v>
      </c>
      <c r="E4458" s="220">
        <v>0</v>
      </c>
      <c r="F4458" s="217">
        <v>0</v>
      </c>
      <c r="G4458" s="218"/>
      <c r="H4458" s="218"/>
    </row>
    <row r="4459" spans="1:8" s="178" customFormat="1" x14ac:dyDescent="0.2">
      <c r="A4459" s="224">
        <v>488000</v>
      </c>
      <c r="B4459" s="222" t="s">
        <v>31</v>
      </c>
      <c r="C4459" s="233">
        <f>SUM(C4460:C4462)</f>
        <v>900000</v>
      </c>
      <c r="D4459" s="233">
        <f t="shared" ref="D4459" si="1123">SUM(D4460:D4462)</f>
        <v>903000</v>
      </c>
      <c r="E4459" s="233">
        <f t="shared" ref="E4459" si="1124">SUM(E4460:E4462)</f>
        <v>0</v>
      </c>
      <c r="F4459" s="217">
        <f>D4459/C4459*100</f>
        <v>100.33333333333334</v>
      </c>
      <c r="G4459" s="218"/>
      <c r="H4459" s="218"/>
    </row>
    <row r="4460" spans="1:8" s="178" customFormat="1" x14ac:dyDescent="0.2">
      <c r="A4460" s="209">
        <v>488100</v>
      </c>
      <c r="B4460" s="210" t="s">
        <v>626</v>
      </c>
      <c r="C4460" s="231">
        <v>250000</v>
      </c>
      <c r="D4460" s="220">
        <v>250000</v>
      </c>
      <c r="E4460" s="220">
        <v>0</v>
      </c>
      <c r="F4460" s="221">
        <f>D4460/C4460*100</f>
        <v>100</v>
      </c>
      <c r="G4460" s="218"/>
      <c r="H4460" s="218"/>
    </row>
    <row r="4461" spans="1:8" s="178" customFormat="1" x14ac:dyDescent="0.2">
      <c r="A4461" s="209">
        <v>488100</v>
      </c>
      <c r="B4461" s="210" t="s">
        <v>31</v>
      </c>
      <c r="C4461" s="231">
        <v>0</v>
      </c>
      <c r="D4461" s="220">
        <v>3000</v>
      </c>
      <c r="E4461" s="220">
        <v>0</v>
      </c>
      <c r="F4461" s="217">
        <v>0</v>
      </c>
      <c r="G4461" s="218"/>
      <c r="H4461" s="218"/>
    </row>
    <row r="4462" spans="1:8" s="178" customFormat="1" x14ac:dyDescent="0.2">
      <c r="A4462" s="209">
        <v>488100</v>
      </c>
      <c r="B4462" s="210" t="s">
        <v>238</v>
      </c>
      <c r="C4462" s="231">
        <v>650000</v>
      </c>
      <c r="D4462" s="220">
        <v>650000</v>
      </c>
      <c r="E4462" s="220">
        <v>0</v>
      </c>
      <c r="F4462" s="221">
        <f t="shared" ref="F4462:F4467" si="1125">D4462/C4462*100</f>
        <v>100</v>
      </c>
      <c r="G4462" s="218"/>
      <c r="H4462" s="218"/>
    </row>
    <row r="4463" spans="1:8" s="178" customFormat="1" x14ac:dyDescent="0.2">
      <c r="A4463" s="224">
        <v>510000</v>
      </c>
      <c r="B4463" s="222" t="s">
        <v>245</v>
      </c>
      <c r="C4463" s="233">
        <f>C4464+C4466</f>
        <v>10000</v>
      </c>
      <c r="D4463" s="233">
        <f>D4464+D4466</f>
        <v>12000</v>
      </c>
      <c r="E4463" s="233">
        <f>E4464+E4466</f>
        <v>0</v>
      </c>
      <c r="F4463" s="217">
        <f t="shared" si="1125"/>
        <v>120</v>
      </c>
      <c r="G4463" s="218"/>
      <c r="H4463" s="218"/>
    </row>
    <row r="4464" spans="1:8" s="178" customFormat="1" x14ac:dyDescent="0.2">
      <c r="A4464" s="224">
        <v>511000</v>
      </c>
      <c r="B4464" s="222" t="s">
        <v>246</v>
      </c>
      <c r="C4464" s="233">
        <f>SUM(C4465:C4465)</f>
        <v>5000</v>
      </c>
      <c r="D4464" s="233">
        <f>SUM(D4465:D4465)</f>
        <v>7000</v>
      </c>
      <c r="E4464" s="233">
        <f>SUM(E4465:E4465)</f>
        <v>0</v>
      </c>
      <c r="F4464" s="217">
        <f t="shared" si="1125"/>
        <v>140</v>
      </c>
      <c r="G4464" s="218"/>
      <c r="H4464" s="218"/>
    </row>
    <row r="4465" spans="1:8" s="178" customFormat="1" x14ac:dyDescent="0.2">
      <c r="A4465" s="209">
        <v>511300</v>
      </c>
      <c r="B4465" s="210" t="s">
        <v>249</v>
      </c>
      <c r="C4465" s="231">
        <v>5000</v>
      </c>
      <c r="D4465" s="220">
        <v>7000</v>
      </c>
      <c r="E4465" s="220">
        <v>0</v>
      </c>
      <c r="F4465" s="221">
        <f t="shared" si="1125"/>
        <v>140</v>
      </c>
      <c r="G4465" s="218"/>
      <c r="H4465" s="218"/>
    </row>
    <row r="4466" spans="1:8" s="178" customFormat="1" x14ac:dyDescent="0.2">
      <c r="A4466" s="224">
        <v>516000</v>
      </c>
      <c r="B4466" s="222" t="s">
        <v>257</v>
      </c>
      <c r="C4466" s="233">
        <f>SUM(C4467)</f>
        <v>5000</v>
      </c>
      <c r="D4466" s="233">
        <f t="shared" ref="D4466" si="1126">SUM(D4467)</f>
        <v>5000</v>
      </c>
      <c r="E4466" s="233">
        <f>SUM(E4467)</f>
        <v>0</v>
      </c>
      <c r="F4466" s="217">
        <f t="shared" si="1125"/>
        <v>100</v>
      </c>
      <c r="G4466" s="218"/>
      <c r="H4466" s="218"/>
    </row>
    <row r="4467" spans="1:8" s="178" customFormat="1" x14ac:dyDescent="0.2">
      <c r="A4467" s="209">
        <v>516100</v>
      </c>
      <c r="B4467" s="210" t="s">
        <v>257</v>
      </c>
      <c r="C4467" s="231">
        <v>5000</v>
      </c>
      <c r="D4467" s="220">
        <v>5000</v>
      </c>
      <c r="E4467" s="220">
        <v>0</v>
      </c>
      <c r="F4467" s="221">
        <f t="shared" si="1125"/>
        <v>100</v>
      </c>
      <c r="G4467" s="218"/>
      <c r="H4467" s="218"/>
    </row>
    <row r="4468" spans="1:8" s="234" customFormat="1" x14ac:dyDescent="0.2">
      <c r="A4468" s="224">
        <v>610000</v>
      </c>
      <c r="B4468" s="222" t="s">
        <v>262</v>
      </c>
      <c r="C4468" s="233">
        <f>C4469</f>
        <v>0</v>
      </c>
      <c r="D4468" s="233">
        <f t="shared" ref="D4468:D4469" si="1127">D4469</f>
        <v>26293500</v>
      </c>
      <c r="E4468" s="233">
        <f t="shared" ref="E4468:E4469" si="1128">E4469</f>
        <v>0</v>
      </c>
      <c r="F4468" s="217">
        <v>0</v>
      </c>
      <c r="G4468" s="218"/>
      <c r="H4468" s="218"/>
    </row>
    <row r="4469" spans="1:8" s="234" customFormat="1" x14ac:dyDescent="0.2">
      <c r="A4469" s="224">
        <v>611000</v>
      </c>
      <c r="B4469" s="222" t="s">
        <v>263</v>
      </c>
      <c r="C4469" s="233">
        <f>C4470</f>
        <v>0</v>
      </c>
      <c r="D4469" s="233">
        <f t="shared" si="1127"/>
        <v>26293500</v>
      </c>
      <c r="E4469" s="233">
        <f t="shared" si="1128"/>
        <v>0</v>
      </c>
      <c r="F4469" s="217">
        <v>0</v>
      </c>
      <c r="G4469" s="218"/>
      <c r="H4469" s="218"/>
    </row>
    <row r="4470" spans="1:8" s="178" customFormat="1" x14ac:dyDescent="0.2">
      <c r="A4470" s="209">
        <v>611200</v>
      </c>
      <c r="B4470" s="210" t="s">
        <v>264</v>
      </c>
      <c r="C4470" s="231">
        <v>0</v>
      </c>
      <c r="D4470" s="220">
        <v>26293500</v>
      </c>
      <c r="E4470" s="220">
        <v>0</v>
      </c>
      <c r="F4470" s="217">
        <v>0</v>
      </c>
      <c r="G4470" s="218"/>
      <c r="H4470" s="218"/>
    </row>
    <row r="4471" spans="1:8" s="234" customFormat="1" x14ac:dyDescent="0.2">
      <c r="A4471" s="224">
        <v>630000</v>
      </c>
      <c r="B4471" s="222" t="s">
        <v>277</v>
      </c>
      <c r="C4471" s="233">
        <f>0+C4472</f>
        <v>60000</v>
      </c>
      <c r="D4471" s="233">
        <f>0+D4472</f>
        <v>144000</v>
      </c>
      <c r="E4471" s="233">
        <f>0+E4472</f>
        <v>0</v>
      </c>
      <c r="F4471" s="217">
        <f>D4471/C4471*100</f>
        <v>240</v>
      </c>
      <c r="G4471" s="218"/>
      <c r="H4471" s="218"/>
    </row>
    <row r="4472" spans="1:8" s="234" customFormat="1" x14ac:dyDescent="0.2">
      <c r="A4472" s="224">
        <v>638000</v>
      </c>
      <c r="B4472" s="222" t="s">
        <v>284</v>
      </c>
      <c r="C4472" s="233">
        <f>C4473</f>
        <v>60000</v>
      </c>
      <c r="D4472" s="233">
        <f t="shared" ref="D4472" si="1129">D4473</f>
        <v>144000</v>
      </c>
      <c r="E4472" s="233">
        <f t="shared" ref="E4472" si="1130">E4473</f>
        <v>0</v>
      </c>
      <c r="F4472" s="217">
        <f>D4472/C4472*100</f>
        <v>240</v>
      </c>
      <c r="G4472" s="218"/>
      <c r="H4472" s="218"/>
    </row>
    <row r="4473" spans="1:8" s="178" customFormat="1" x14ac:dyDescent="0.2">
      <c r="A4473" s="209">
        <v>638100</v>
      </c>
      <c r="B4473" s="210" t="s">
        <v>285</v>
      </c>
      <c r="C4473" s="231">
        <v>60000</v>
      </c>
      <c r="D4473" s="220">
        <v>144000</v>
      </c>
      <c r="E4473" s="220">
        <v>0</v>
      </c>
      <c r="F4473" s="221">
        <f>D4473/C4473*100</f>
        <v>240</v>
      </c>
      <c r="G4473" s="218"/>
      <c r="H4473" s="218"/>
    </row>
    <row r="4474" spans="1:8" s="178" customFormat="1" x14ac:dyDescent="0.2">
      <c r="A4474" s="241"/>
      <c r="B4474" s="227" t="s">
        <v>294</v>
      </c>
      <c r="C4474" s="238">
        <f>C4431+C4456+C4463+C4471+C4468</f>
        <v>6469500</v>
      </c>
      <c r="D4474" s="238">
        <f>D4431+D4456+D4463+D4471+D4468</f>
        <v>32860900.000000004</v>
      </c>
      <c r="E4474" s="238">
        <f>E4431+E4456+E4463+E4471+E4468</f>
        <v>0</v>
      </c>
      <c r="F4474" s="229"/>
      <c r="G4474" s="218"/>
      <c r="H4474" s="218"/>
    </row>
    <row r="4475" spans="1:8" s="178" customFormat="1" x14ac:dyDescent="0.2">
      <c r="A4475" s="209"/>
      <c r="B4475" s="210"/>
      <c r="C4475" s="231"/>
      <c r="D4475" s="231"/>
      <c r="E4475" s="231"/>
      <c r="F4475" s="232"/>
      <c r="G4475" s="218"/>
      <c r="H4475" s="218"/>
    </row>
    <row r="4476" spans="1:8" s="178" customFormat="1" x14ac:dyDescent="0.2">
      <c r="A4476" s="205"/>
      <c r="B4476" s="202"/>
      <c r="C4476" s="231"/>
      <c r="D4476" s="231"/>
      <c r="E4476" s="231"/>
      <c r="F4476" s="232"/>
      <c r="G4476" s="218"/>
      <c r="H4476" s="218"/>
    </row>
    <row r="4477" spans="1:8" s="178" customFormat="1" x14ac:dyDescent="0.2">
      <c r="A4477" s="209" t="s">
        <v>509</v>
      </c>
      <c r="B4477" s="222"/>
      <c r="C4477" s="231"/>
      <c r="D4477" s="231"/>
      <c r="E4477" s="231"/>
      <c r="F4477" s="232"/>
      <c r="G4477" s="218"/>
      <c r="H4477" s="218"/>
    </row>
    <row r="4478" spans="1:8" s="178" customFormat="1" x14ac:dyDescent="0.2">
      <c r="A4478" s="209" t="s">
        <v>510</v>
      </c>
      <c r="B4478" s="222"/>
      <c r="C4478" s="231"/>
      <c r="D4478" s="231"/>
      <c r="E4478" s="231"/>
      <c r="F4478" s="232"/>
      <c r="G4478" s="218"/>
      <c r="H4478" s="218"/>
    </row>
    <row r="4479" spans="1:8" s="178" customFormat="1" x14ac:dyDescent="0.2">
      <c r="A4479" s="209" t="s">
        <v>417</v>
      </c>
      <c r="B4479" s="222"/>
      <c r="C4479" s="231"/>
      <c r="D4479" s="231"/>
      <c r="E4479" s="231"/>
      <c r="F4479" s="232"/>
      <c r="G4479" s="218"/>
      <c r="H4479" s="218"/>
    </row>
    <row r="4480" spans="1:8" s="178" customFormat="1" x14ac:dyDescent="0.2">
      <c r="A4480" s="209" t="s">
        <v>293</v>
      </c>
      <c r="B4480" s="222"/>
      <c r="C4480" s="231"/>
      <c r="D4480" s="231"/>
      <c r="E4480" s="231"/>
      <c r="F4480" s="232"/>
      <c r="G4480" s="218"/>
      <c r="H4480" s="218"/>
    </row>
    <row r="4481" spans="1:8" s="178" customFormat="1" x14ac:dyDescent="0.2">
      <c r="A4481" s="209"/>
      <c r="B4481" s="211"/>
      <c r="C4481" s="212"/>
      <c r="D4481" s="212"/>
      <c r="E4481" s="212"/>
      <c r="F4481" s="213"/>
      <c r="G4481" s="218"/>
      <c r="H4481" s="218"/>
    </row>
    <row r="4482" spans="1:8" s="178" customFormat="1" x14ac:dyDescent="0.2">
      <c r="A4482" s="224">
        <v>410000</v>
      </c>
      <c r="B4482" s="215" t="s">
        <v>44</v>
      </c>
      <c r="C4482" s="233">
        <f>C4483+C4488+0+C4500+0</f>
        <v>2850000</v>
      </c>
      <c r="D4482" s="233">
        <f>D4483+D4488+0+D4500+0</f>
        <v>2835900</v>
      </c>
      <c r="E4482" s="233">
        <f>E4483+E4488+0+E4500+0</f>
        <v>0</v>
      </c>
      <c r="F4482" s="217">
        <f t="shared" ref="F4482:F4499" si="1131">D4482/C4482*100</f>
        <v>99.505263157894746</v>
      </c>
      <c r="G4482" s="218"/>
      <c r="H4482" s="218"/>
    </row>
    <row r="4483" spans="1:8" s="178" customFormat="1" x14ac:dyDescent="0.2">
      <c r="A4483" s="224">
        <v>411000</v>
      </c>
      <c r="B4483" s="215" t="s">
        <v>45</v>
      </c>
      <c r="C4483" s="233">
        <f>SUM(C4484:C4487)</f>
        <v>2498400</v>
      </c>
      <c r="D4483" s="233">
        <f t="shared" ref="D4483" si="1132">SUM(D4484:D4487)</f>
        <v>2481000</v>
      </c>
      <c r="E4483" s="233">
        <f>SUM(E4484:E4487)</f>
        <v>0</v>
      </c>
      <c r="F4483" s="217">
        <f t="shared" si="1131"/>
        <v>99.303554274735831</v>
      </c>
      <c r="G4483" s="218"/>
      <c r="H4483" s="218"/>
    </row>
    <row r="4484" spans="1:8" s="178" customFormat="1" x14ac:dyDescent="0.2">
      <c r="A4484" s="209">
        <v>411100</v>
      </c>
      <c r="B4484" s="210" t="s">
        <v>46</v>
      </c>
      <c r="C4484" s="231">
        <f>2400000+3000</f>
        <v>2403000</v>
      </c>
      <c r="D4484" s="220">
        <v>2355000</v>
      </c>
      <c r="E4484" s="220">
        <v>0</v>
      </c>
      <c r="F4484" s="221">
        <f t="shared" si="1131"/>
        <v>98.002496878901368</v>
      </c>
      <c r="G4484" s="218"/>
      <c r="H4484" s="218"/>
    </row>
    <row r="4485" spans="1:8" s="178" customFormat="1" ht="46.5" x14ac:dyDescent="0.2">
      <c r="A4485" s="209">
        <v>411200</v>
      </c>
      <c r="B4485" s="210" t="s">
        <v>47</v>
      </c>
      <c r="C4485" s="231">
        <v>54400</v>
      </c>
      <c r="D4485" s="220">
        <v>66000.000000000029</v>
      </c>
      <c r="E4485" s="220">
        <v>0</v>
      </c>
      <c r="F4485" s="221">
        <f t="shared" si="1131"/>
        <v>121.32352941176477</v>
      </c>
      <c r="G4485" s="218"/>
      <c r="H4485" s="218"/>
    </row>
    <row r="4486" spans="1:8" s="178" customFormat="1" ht="46.5" x14ac:dyDescent="0.2">
      <c r="A4486" s="209">
        <v>411300</v>
      </c>
      <c r="B4486" s="210" t="s">
        <v>48</v>
      </c>
      <c r="C4486" s="231">
        <v>20000</v>
      </c>
      <c r="D4486" s="220">
        <v>40000</v>
      </c>
      <c r="E4486" s="220">
        <v>0</v>
      </c>
      <c r="F4486" s="221">
        <f t="shared" si="1131"/>
        <v>200</v>
      </c>
      <c r="G4486" s="218"/>
      <c r="H4486" s="218"/>
    </row>
    <row r="4487" spans="1:8" s="178" customFormat="1" x14ac:dyDescent="0.2">
      <c r="A4487" s="209">
        <v>411400</v>
      </c>
      <c r="B4487" s="210" t="s">
        <v>49</v>
      </c>
      <c r="C4487" s="231">
        <v>21000</v>
      </c>
      <c r="D4487" s="220">
        <v>20000</v>
      </c>
      <c r="E4487" s="220">
        <v>0</v>
      </c>
      <c r="F4487" s="221">
        <f t="shared" si="1131"/>
        <v>95.238095238095227</v>
      </c>
      <c r="G4487" s="218"/>
      <c r="H4487" s="218"/>
    </row>
    <row r="4488" spans="1:8" s="178" customFormat="1" x14ac:dyDescent="0.2">
      <c r="A4488" s="224">
        <v>412000</v>
      </c>
      <c r="B4488" s="222" t="s">
        <v>50</v>
      </c>
      <c r="C4488" s="233">
        <f>SUM(C4489:C4499)</f>
        <v>351600</v>
      </c>
      <c r="D4488" s="233">
        <f>SUM(D4489:D4499)</f>
        <v>354600</v>
      </c>
      <c r="E4488" s="233">
        <f>SUM(E4489:E4499)</f>
        <v>0</v>
      </c>
      <c r="F4488" s="217">
        <f t="shared" si="1131"/>
        <v>100.85324232081912</v>
      </c>
      <c r="G4488" s="218"/>
      <c r="H4488" s="218"/>
    </row>
    <row r="4489" spans="1:8" s="178" customFormat="1" x14ac:dyDescent="0.2">
      <c r="A4489" s="239">
        <v>412100</v>
      </c>
      <c r="B4489" s="210" t="s">
        <v>51</v>
      </c>
      <c r="C4489" s="231">
        <v>2200</v>
      </c>
      <c r="D4489" s="220">
        <v>2200</v>
      </c>
      <c r="E4489" s="220">
        <v>0</v>
      </c>
      <c r="F4489" s="221">
        <f t="shared" si="1131"/>
        <v>100</v>
      </c>
      <c r="G4489" s="218"/>
      <c r="H4489" s="218"/>
    </row>
    <row r="4490" spans="1:8" s="178" customFormat="1" ht="46.5" x14ac:dyDescent="0.2">
      <c r="A4490" s="209">
        <v>412200</v>
      </c>
      <c r="B4490" s="210" t="s">
        <v>52</v>
      </c>
      <c r="C4490" s="231">
        <v>44000</v>
      </c>
      <c r="D4490" s="220">
        <v>43000</v>
      </c>
      <c r="E4490" s="220">
        <v>0</v>
      </c>
      <c r="F4490" s="221">
        <f t="shared" si="1131"/>
        <v>97.727272727272734</v>
      </c>
      <c r="G4490" s="218"/>
      <c r="H4490" s="218"/>
    </row>
    <row r="4491" spans="1:8" s="178" customFormat="1" x14ac:dyDescent="0.2">
      <c r="A4491" s="209">
        <v>412300</v>
      </c>
      <c r="B4491" s="210" t="s">
        <v>53</v>
      </c>
      <c r="C4491" s="231">
        <v>16000</v>
      </c>
      <c r="D4491" s="220">
        <v>17000</v>
      </c>
      <c r="E4491" s="220">
        <v>0</v>
      </c>
      <c r="F4491" s="221">
        <f t="shared" si="1131"/>
        <v>106.25</v>
      </c>
      <c r="G4491" s="218"/>
      <c r="H4491" s="218"/>
    </row>
    <row r="4492" spans="1:8" s="178" customFormat="1" x14ac:dyDescent="0.2">
      <c r="A4492" s="209">
        <v>412500</v>
      </c>
      <c r="B4492" s="210" t="s">
        <v>57</v>
      </c>
      <c r="C4492" s="231">
        <v>15000</v>
      </c>
      <c r="D4492" s="220">
        <v>15000</v>
      </c>
      <c r="E4492" s="220">
        <v>0</v>
      </c>
      <c r="F4492" s="221">
        <f t="shared" si="1131"/>
        <v>100</v>
      </c>
      <c r="G4492" s="218"/>
      <c r="H4492" s="218"/>
    </row>
    <row r="4493" spans="1:8" s="178" customFormat="1" x14ac:dyDescent="0.2">
      <c r="A4493" s="209">
        <v>412600</v>
      </c>
      <c r="B4493" s="210" t="s">
        <v>58</v>
      </c>
      <c r="C4493" s="231">
        <v>42000</v>
      </c>
      <c r="D4493" s="220">
        <v>40000</v>
      </c>
      <c r="E4493" s="220">
        <v>0</v>
      </c>
      <c r="F4493" s="221">
        <f t="shared" si="1131"/>
        <v>95.238095238095227</v>
      </c>
      <c r="G4493" s="218"/>
      <c r="H4493" s="218"/>
    </row>
    <row r="4494" spans="1:8" s="178" customFormat="1" x14ac:dyDescent="0.2">
      <c r="A4494" s="209">
        <v>412700</v>
      </c>
      <c r="B4494" s="210" t="s">
        <v>60</v>
      </c>
      <c r="C4494" s="231">
        <v>20000</v>
      </c>
      <c r="D4494" s="220">
        <v>25000</v>
      </c>
      <c r="E4494" s="220">
        <v>0</v>
      </c>
      <c r="F4494" s="221">
        <f t="shared" si="1131"/>
        <v>125</v>
      </c>
      <c r="G4494" s="218"/>
      <c r="H4494" s="218"/>
    </row>
    <row r="4495" spans="1:8" s="178" customFormat="1" x14ac:dyDescent="0.2">
      <c r="A4495" s="209">
        <v>412900</v>
      </c>
      <c r="B4495" s="223" t="s">
        <v>74</v>
      </c>
      <c r="C4495" s="231">
        <v>400</v>
      </c>
      <c r="D4495" s="220">
        <v>400</v>
      </c>
      <c r="E4495" s="220">
        <v>0</v>
      </c>
      <c r="F4495" s="221">
        <f t="shared" si="1131"/>
        <v>100</v>
      </c>
      <c r="G4495" s="218"/>
      <c r="H4495" s="218"/>
    </row>
    <row r="4496" spans="1:8" s="178" customFormat="1" x14ac:dyDescent="0.2">
      <c r="A4496" s="209">
        <v>412900</v>
      </c>
      <c r="B4496" s="223" t="s">
        <v>75</v>
      </c>
      <c r="C4496" s="231">
        <v>200000</v>
      </c>
      <c r="D4496" s="220">
        <v>200000</v>
      </c>
      <c r="E4496" s="220">
        <v>0</v>
      </c>
      <c r="F4496" s="221">
        <f t="shared" si="1131"/>
        <v>100</v>
      </c>
      <c r="G4496" s="218"/>
      <c r="H4496" s="218"/>
    </row>
    <row r="4497" spans="1:8" s="178" customFormat="1" x14ac:dyDescent="0.2">
      <c r="A4497" s="209">
        <v>412900</v>
      </c>
      <c r="B4497" s="223" t="s">
        <v>76</v>
      </c>
      <c r="C4497" s="231">
        <v>3999.9999999999995</v>
      </c>
      <c r="D4497" s="220">
        <v>4000</v>
      </c>
      <c r="E4497" s="220">
        <v>0</v>
      </c>
      <c r="F4497" s="221">
        <f t="shared" si="1131"/>
        <v>100.00000000000003</v>
      </c>
      <c r="G4497" s="218"/>
      <c r="H4497" s="218"/>
    </row>
    <row r="4498" spans="1:8" s="178" customFormat="1" ht="46.5" x14ac:dyDescent="0.2">
      <c r="A4498" s="209">
        <v>412900</v>
      </c>
      <c r="B4498" s="223" t="s">
        <v>77</v>
      </c>
      <c r="C4498" s="231">
        <v>3000</v>
      </c>
      <c r="D4498" s="220">
        <v>3000</v>
      </c>
      <c r="E4498" s="220">
        <v>0</v>
      </c>
      <c r="F4498" s="221">
        <f t="shared" si="1131"/>
        <v>100</v>
      </c>
      <c r="G4498" s="218"/>
      <c r="H4498" s="218"/>
    </row>
    <row r="4499" spans="1:8" s="178" customFormat="1" x14ac:dyDescent="0.2">
      <c r="A4499" s="209">
        <v>412900</v>
      </c>
      <c r="B4499" s="223" t="s">
        <v>78</v>
      </c>
      <c r="C4499" s="231">
        <v>5000</v>
      </c>
      <c r="D4499" s="220">
        <v>5000</v>
      </c>
      <c r="E4499" s="220">
        <v>0</v>
      </c>
      <c r="F4499" s="221">
        <f t="shared" si="1131"/>
        <v>100</v>
      </c>
      <c r="G4499" s="218"/>
      <c r="H4499" s="218"/>
    </row>
    <row r="4500" spans="1:8" s="234" customFormat="1" x14ac:dyDescent="0.2">
      <c r="A4500" s="224">
        <v>413000</v>
      </c>
      <c r="B4500" s="222" t="s">
        <v>97</v>
      </c>
      <c r="C4500" s="233">
        <f>C4501</f>
        <v>0</v>
      </c>
      <c r="D4500" s="233">
        <f t="shared" ref="D4500" si="1133">D4501</f>
        <v>300</v>
      </c>
      <c r="E4500" s="233">
        <f t="shared" ref="E4500" si="1134">E4501</f>
        <v>0</v>
      </c>
      <c r="F4500" s="217">
        <v>0</v>
      </c>
      <c r="G4500" s="218"/>
      <c r="H4500" s="218"/>
    </row>
    <row r="4501" spans="1:8" s="178" customFormat="1" x14ac:dyDescent="0.2">
      <c r="A4501" s="209">
        <v>413900</v>
      </c>
      <c r="B4501" s="248" t="s">
        <v>106</v>
      </c>
      <c r="C4501" s="231">
        <v>0</v>
      </c>
      <c r="D4501" s="220">
        <v>300</v>
      </c>
      <c r="E4501" s="220">
        <v>0</v>
      </c>
      <c r="F4501" s="217">
        <v>0</v>
      </c>
      <c r="G4501" s="218"/>
      <c r="H4501" s="218"/>
    </row>
    <row r="4502" spans="1:8" s="178" customFormat="1" x14ac:dyDescent="0.2">
      <c r="A4502" s="224">
        <v>480000</v>
      </c>
      <c r="B4502" s="222" t="s">
        <v>202</v>
      </c>
      <c r="C4502" s="233">
        <f>C4503+0</f>
        <v>2682200</v>
      </c>
      <c r="D4502" s="233">
        <f>D4503+0</f>
        <v>2665900</v>
      </c>
      <c r="E4502" s="233">
        <f>E4503+0</f>
        <v>0</v>
      </c>
      <c r="F4502" s="217">
        <f t="shared" ref="F4502:F4517" si="1135">D4502/C4502*100</f>
        <v>99.392289911266872</v>
      </c>
      <c r="G4502" s="218"/>
      <c r="H4502" s="218"/>
    </row>
    <row r="4503" spans="1:8" s="178" customFormat="1" x14ac:dyDescent="0.2">
      <c r="A4503" s="224">
        <v>488000</v>
      </c>
      <c r="B4503" s="222" t="s">
        <v>31</v>
      </c>
      <c r="C4503" s="233">
        <f>SUM(C4504:C4506)</f>
        <v>2682200</v>
      </c>
      <c r="D4503" s="233">
        <f t="shared" ref="D4503" si="1136">SUM(D4504:D4506)</f>
        <v>2665900</v>
      </c>
      <c r="E4503" s="233">
        <f>SUM(E4504:E4506)</f>
        <v>0</v>
      </c>
      <c r="F4503" s="217">
        <f t="shared" si="1135"/>
        <v>99.392289911266872</v>
      </c>
      <c r="G4503" s="218"/>
      <c r="H4503" s="218"/>
    </row>
    <row r="4504" spans="1:8" s="219" customFormat="1" ht="46.5" x14ac:dyDescent="0.2">
      <c r="A4504" s="209">
        <v>488100</v>
      </c>
      <c r="B4504" s="219" t="s">
        <v>236</v>
      </c>
      <c r="C4504" s="231">
        <v>152200</v>
      </c>
      <c r="D4504" s="220">
        <v>135900</v>
      </c>
      <c r="E4504" s="220">
        <v>0</v>
      </c>
      <c r="F4504" s="221">
        <f t="shared" si="1135"/>
        <v>89.290407358738506</v>
      </c>
      <c r="G4504" s="218"/>
      <c r="H4504" s="218"/>
    </row>
    <row r="4505" spans="1:8" s="219" customFormat="1" x14ac:dyDescent="0.2">
      <c r="A4505" s="209">
        <v>488100</v>
      </c>
      <c r="B4505" s="219" t="s">
        <v>239</v>
      </c>
      <c r="C4505" s="231">
        <v>2300000</v>
      </c>
      <c r="D4505" s="220">
        <v>2300000</v>
      </c>
      <c r="E4505" s="220">
        <v>0</v>
      </c>
      <c r="F4505" s="221">
        <f t="shared" si="1135"/>
        <v>100</v>
      </c>
      <c r="G4505" s="218"/>
      <c r="H4505" s="218"/>
    </row>
    <row r="4506" spans="1:8" s="219" customFormat="1" x14ac:dyDescent="0.2">
      <c r="A4506" s="209">
        <v>488100</v>
      </c>
      <c r="B4506" s="219" t="s">
        <v>691</v>
      </c>
      <c r="C4506" s="231">
        <v>230000</v>
      </c>
      <c r="D4506" s="220">
        <v>230000</v>
      </c>
      <c r="E4506" s="220">
        <v>0</v>
      </c>
      <c r="F4506" s="221">
        <f t="shared" si="1135"/>
        <v>100</v>
      </c>
      <c r="G4506" s="218"/>
      <c r="H4506" s="218"/>
    </row>
    <row r="4507" spans="1:8" s="178" customFormat="1" x14ac:dyDescent="0.2">
      <c r="A4507" s="224">
        <v>510000</v>
      </c>
      <c r="B4507" s="222" t="s">
        <v>245</v>
      </c>
      <c r="C4507" s="233">
        <f>C4508+C4510</f>
        <v>10500</v>
      </c>
      <c r="D4507" s="233">
        <f>D4508+D4510</f>
        <v>10500</v>
      </c>
      <c r="E4507" s="233">
        <f>E4508+E4510</f>
        <v>0</v>
      </c>
      <c r="F4507" s="217">
        <f t="shared" si="1135"/>
        <v>100</v>
      </c>
      <c r="G4507" s="218"/>
      <c r="H4507" s="218"/>
    </row>
    <row r="4508" spans="1:8" s="178" customFormat="1" x14ac:dyDescent="0.2">
      <c r="A4508" s="224">
        <v>511000</v>
      </c>
      <c r="B4508" s="222" t="s">
        <v>246</v>
      </c>
      <c r="C4508" s="233">
        <f>SUM(C4509:C4509)</f>
        <v>5000</v>
      </c>
      <c r="D4508" s="233">
        <f>SUM(D4509:D4509)</f>
        <v>5000</v>
      </c>
      <c r="E4508" s="233">
        <f>SUM(E4509:E4509)</f>
        <v>0</v>
      </c>
      <c r="F4508" s="217">
        <f t="shared" si="1135"/>
        <v>100</v>
      </c>
      <c r="G4508" s="218"/>
      <c r="H4508" s="218"/>
    </row>
    <row r="4509" spans="1:8" s="178" customFormat="1" x14ac:dyDescent="0.2">
      <c r="A4509" s="209">
        <v>511300</v>
      </c>
      <c r="B4509" s="210" t="s">
        <v>249</v>
      </c>
      <c r="C4509" s="231">
        <v>5000</v>
      </c>
      <c r="D4509" s="220">
        <v>5000</v>
      </c>
      <c r="E4509" s="220">
        <v>0</v>
      </c>
      <c r="F4509" s="221">
        <f t="shared" si="1135"/>
        <v>100</v>
      </c>
      <c r="G4509" s="218"/>
      <c r="H4509" s="218"/>
    </row>
    <row r="4510" spans="1:8" s="234" customFormat="1" x14ac:dyDescent="0.2">
      <c r="A4510" s="224">
        <v>516000</v>
      </c>
      <c r="B4510" s="222" t="s">
        <v>257</v>
      </c>
      <c r="C4510" s="233">
        <f>C4511</f>
        <v>5500</v>
      </c>
      <c r="D4510" s="233">
        <f t="shared" ref="D4510" si="1137">D4511</f>
        <v>5500</v>
      </c>
      <c r="E4510" s="233">
        <f t="shared" ref="E4510" si="1138">E4511</f>
        <v>0</v>
      </c>
      <c r="F4510" s="217">
        <f t="shared" si="1135"/>
        <v>100</v>
      </c>
      <c r="G4510" s="218"/>
      <c r="H4510" s="218"/>
    </row>
    <row r="4511" spans="1:8" s="178" customFormat="1" x14ac:dyDescent="0.2">
      <c r="A4511" s="209">
        <v>516100</v>
      </c>
      <c r="B4511" s="210" t="s">
        <v>257</v>
      </c>
      <c r="C4511" s="231">
        <v>5500</v>
      </c>
      <c r="D4511" s="220">
        <v>5500</v>
      </c>
      <c r="E4511" s="220">
        <v>0</v>
      </c>
      <c r="F4511" s="221">
        <f t="shared" si="1135"/>
        <v>100</v>
      </c>
      <c r="G4511" s="218"/>
      <c r="H4511" s="218"/>
    </row>
    <row r="4512" spans="1:8" s="234" customFormat="1" x14ac:dyDescent="0.2">
      <c r="A4512" s="224">
        <v>630000</v>
      </c>
      <c r="B4512" s="222" t="s">
        <v>277</v>
      </c>
      <c r="C4512" s="233">
        <f>C4515+C4513</f>
        <v>25500</v>
      </c>
      <c r="D4512" s="233">
        <f>D4515+D4513</f>
        <v>39499.999999999964</v>
      </c>
      <c r="E4512" s="233">
        <f>E4515+E4513</f>
        <v>0</v>
      </c>
      <c r="F4512" s="217">
        <f t="shared" si="1135"/>
        <v>154.90196078431359</v>
      </c>
      <c r="G4512" s="218"/>
      <c r="H4512" s="218"/>
    </row>
    <row r="4513" spans="1:8" s="234" customFormat="1" x14ac:dyDescent="0.2">
      <c r="A4513" s="224">
        <v>631000</v>
      </c>
      <c r="B4513" s="222" t="s">
        <v>278</v>
      </c>
      <c r="C4513" s="233">
        <f>0+C4514+0</f>
        <v>5500</v>
      </c>
      <c r="D4513" s="233">
        <f>0+D4514+0</f>
        <v>5500</v>
      </c>
      <c r="E4513" s="233">
        <f>0+E4514+0</f>
        <v>0</v>
      </c>
      <c r="F4513" s="217">
        <f t="shared" si="1135"/>
        <v>100</v>
      </c>
      <c r="G4513" s="218"/>
      <c r="H4513" s="218"/>
    </row>
    <row r="4514" spans="1:8" s="178" customFormat="1" x14ac:dyDescent="0.2">
      <c r="A4514" s="239">
        <v>631300</v>
      </c>
      <c r="B4514" s="210" t="s">
        <v>622</v>
      </c>
      <c r="C4514" s="231">
        <v>5500</v>
      </c>
      <c r="D4514" s="220">
        <v>5500</v>
      </c>
      <c r="E4514" s="220">
        <v>0</v>
      </c>
      <c r="F4514" s="221">
        <f t="shared" si="1135"/>
        <v>100</v>
      </c>
      <c r="G4514" s="218"/>
      <c r="H4514" s="218"/>
    </row>
    <row r="4515" spans="1:8" s="234" customFormat="1" x14ac:dyDescent="0.2">
      <c r="A4515" s="224">
        <v>638000</v>
      </c>
      <c r="B4515" s="222" t="s">
        <v>284</v>
      </c>
      <c r="C4515" s="233">
        <f>C4516</f>
        <v>20000</v>
      </c>
      <c r="D4515" s="233">
        <f t="shared" ref="D4515" si="1139">D4516</f>
        <v>33999.999999999964</v>
      </c>
      <c r="E4515" s="233">
        <f t="shared" ref="E4515" si="1140">E4516</f>
        <v>0</v>
      </c>
      <c r="F4515" s="217">
        <f t="shared" si="1135"/>
        <v>169.99999999999983</v>
      </c>
      <c r="G4515" s="218"/>
      <c r="H4515" s="218"/>
    </row>
    <row r="4516" spans="1:8" s="178" customFormat="1" x14ac:dyDescent="0.2">
      <c r="A4516" s="209">
        <v>638100</v>
      </c>
      <c r="B4516" s="210" t="s">
        <v>285</v>
      </c>
      <c r="C4516" s="231">
        <v>20000</v>
      </c>
      <c r="D4516" s="220">
        <v>33999.999999999964</v>
      </c>
      <c r="E4516" s="220">
        <v>0</v>
      </c>
      <c r="F4516" s="221">
        <f t="shared" si="1135"/>
        <v>169.99999999999983</v>
      </c>
      <c r="G4516" s="218"/>
      <c r="H4516" s="218"/>
    </row>
    <row r="4517" spans="1:8" s="178" customFormat="1" x14ac:dyDescent="0.2">
      <c r="A4517" s="241"/>
      <c r="B4517" s="227" t="s">
        <v>294</v>
      </c>
      <c r="C4517" s="238">
        <f>C4482+C4502+C4507+C4512+0</f>
        <v>5568200</v>
      </c>
      <c r="D4517" s="238">
        <f>D4482+D4502+D4507+D4512+0</f>
        <v>5551800</v>
      </c>
      <c r="E4517" s="238">
        <f>E4482+E4502+E4507+E4512+0</f>
        <v>0</v>
      </c>
      <c r="F4517" s="229">
        <f t="shared" si="1135"/>
        <v>99.705470349484571</v>
      </c>
      <c r="G4517" s="218"/>
      <c r="H4517" s="218"/>
    </row>
    <row r="4518" spans="1:8" s="178" customFormat="1" x14ac:dyDescent="0.2">
      <c r="A4518" s="242"/>
      <c r="B4518" s="202"/>
      <c r="C4518" s="212"/>
      <c r="D4518" s="212"/>
      <c r="E4518" s="212"/>
      <c r="F4518" s="213"/>
      <c r="G4518" s="218"/>
      <c r="H4518" s="218"/>
    </row>
    <row r="4519" spans="1:8" s="178" customFormat="1" x14ac:dyDescent="0.2">
      <c r="A4519" s="205"/>
      <c r="B4519" s="202"/>
      <c r="C4519" s="231"/>
      <c r="D4519" s="231"/>
      <c r="E4519" s="231"/>
      <c r="F4519" s="232"/>
      <c r="G4519" s="218"/>
      <c r="H4519" s="218"/>
    </row>
    <row r="4520" spans="1:8" s="178" customFormat="1" x14ac:dyDescent="0.2">
      <c r="A4520" s="209" t="s">
        <v>511</v>
      </c>
      <c r="B4520" s="222"/>
      <c r="C4520" s="231"/>
      <c r="D4520" s="231"/>
      <c r="E4520" s="231"/>
      <c r="F4520" s="232"/>
      <c r="G4520" s="218"/>
      <c r="H4520" s="218"/>
    </row>
    <row r="4521" spans="1:8" s="178" customFormat="1" x14ac:dyDescent="0.2">
      <c r="A4521" s="209" t="s">
        <v>510</v>
      </c>
      <c r="B4521" s="222"/>
      <c r="C4521" s="231"/>
      <c r="D4521" s="231"/>
      <c r="E4521" s="231"/>
      <c r="F4521" s="232"/>
      <c r="G4521" s="218"/>
      <c r="H4521" s="218"/>
    </row>
    <row r="4522" spans="1:8" s="178" customFormat="1" x14ac:dyDescent="0.2">
      <c r="A4522" s="209" t="s">
        <v>419</v>
      </c>
      <c r="B4522" s="222"/>
      <c r="C4522" s="231"/>
      <c r="D4522" s="231"/>
      <c r="E4522" s="231"/>
      <c r="F4522" s="232"/>
      <c r="G4522" s="218"/>
      <c r="H4522" s="218"/>
    </row>
    <row r="4523" spans="1:8" s="178" customFormat="1" x14ac:dyDescent="0.2">
      <c r="A4523" s="209" t="s">
        <v>293</v>
      </c>
      <c r="B4523" s="222"/>
      <c r="C4523" s="231"/>
      <c r="D4523" s="231"/>
      <c r="E4523" s="231"/>
      <c r="F4523" s="232"/>
      <c r="G4523" s="218"/>
      <c r="H4523" s="218"/>
    </row>
    <row r="4524" spans="1:8" s="178" customFormat="1" x14ac:dyDescent="0.2">
      <c r="A4524" s="209"/>
      <c r="B4524" s="211"/>
      <c r="C4524" s="212"/>
      <c r="D4524" s="212"/>
      <c r="E4524" s="212"/>
      <c r="F4524" s="213"/>
      <c r="G4524" s="218"/>
      <c r="H4524" s="218"/>
    </row>
    <row r="4525" spans="1:8" s="178" customFormat="1" x14ac:dyDescent="0.2">
      <c r="A4525" s="224">
        <v>410000</v>
      </c>
      <c r="B4525" s="215" t="s">
        <v>44</v>
      </c>
      <c r="C4525" s="233">
        <f>C4526+C4531+0+0</f>
        <v>1278500</v>
      </c>
      <c r="D4525" s="233">
        <f>D4526+D4531+0+0</f>
        <v>1269600</v>
      </c>
      <c r="E4525" s="233">
        <f>E4526+E4531+0+0</f>
        <v>0</v>
      </c>
      <c r="F4525" s="217">
        <f t="shared" ref="F4525:F4537" si="1141">D4525/C4525*100</f>
        <v>99.303871724677364</v>
      </c>
      <c r="G4525" s="218"/>
      <c r="H4525" s="218"/>
    </row>
    <row r="4526" spans="1:8" s="178" customFormat="1" x14ac:dyDescent="0.2">
      <c r="A4526" s="224">
        <v>411000</v>
      </c>
      <c r="B4526" s="215" t="s">
        <v>45</v>
      </c>
      <c r="C4526" s="233">
        <f>SUM(C4527:C4530)</f>
        <v>1160800</v>
      </c>
      <c r="D4526" s="233">
        <f t="shared" ref="D4526" si="1142">SUM(D4527:D4530)</f>
        <v>1145600</v>
      </c>
      <c r="E4526" s="233">
        <f t="shared" ref="E4526" si="1143">SUM(E4527:E4530)</f>
        <v>0</v>
      </c>
      <c r="F4526" s="217">
        <f t="shared" si="1141"/>
        <v>98.690558235699527</v>
      </c>
      <c r="G4526" s="218"/>
      <c r="H4526" s="218"/>
    </row>
    <row r="4527" spans="1:8" s="178" customFormat="1" x14ac:dyDescent="0.2">
      <c r="A4527" s="209">
        <v>411100</v>
      </c>
      <c r="B4527" s="210" t="s">
        <v>46</v>
      </c>
      <c r="C4527" s="231">
        <v>1100000</v>
      </c>
      <c r="D4527" s="220">
        <v>1085000</v>
      </c>
      <c r="E4527" s="220">
        <v>0</v>
      </c>
      <c r="F4527" s="221">
        <f t="shared" si="1141"/>
        <v>98.636363636363626</v>
      </c>
      <c r="G4527" s="218"/>
      <c r="H4527" s="218"/>
    </row>
    <row r="4528" spans="1:8" s="178" customFormat="1" ht="46.5" x14ac:dyDescent="0.2">
      <c r="A4528" s="209">
        <v>411200</v>
      </c>
      <c r="B4528" s="210" t="s">
        <v>47</v>
      </c>
      <c r="C4528" s="231">
        <v>35000</v>
      </c>
      <c r="D4528" s="220">
        <v>35600</v>
      </c>
      <c r="E4528" s="220">
        <v>0</v>
      </c>
      <c r="F4528" s="221">
        <f t="shared" si="1141"/>
        <v>101.71428571428571</v>
      </c>
      <c r="G4528" s="218"/>
      <c r="H4528" s="218"/>
    </row>
    <row r="4529" spans="1:8" s="178" customFormat="1" ht="46.5" x14ac:dyDescent="0.2">
      <c r="A4529" s="209">
        <v>411300</v>
      </c>
      <c r="B4529" s="210" t="s">
        <v>48</v>
      </c>
      <c r="C4529" s="231">
        <v>20000</v>
      </c>
      <c r="D4529" s="220">
        <v>19999.999999999996</v>
      </c>
      <c r="E4529" s="220">
        <v>0</v>
      </c>
      <c r="F4529" s="221">
        <f t="shared" si="1141"/>
        <v>99.999999999999972</v>
      </c>
      <c r="G4529" s="218"/>
      <c r="H4529" s="218"/>
    </row>
    <row r="4530" spans="1:8" s="178" customFormat="1" x14ac:dyDescent="0.2">
      <c r="A4530" s="209">
        <v>411400</v>
      </c>
      <c r="B4530" s="210" t="s">
        <v>49</v>
      </c>
      <c r="C4530" s="231">
        <v>5800</v>
      </c>
      <c r="D4530" s="220">
        <v>5000</v>
      </c>
      <c r="E4530" s="220">
        <v>0</v>
      </c>
      <c r="F4530" s="221">
        <f t="shared" si="1141"/>
        <v>86.206896551724128</v>
      </c>
      <c r="G4530" s="218"/>
      <c r="H4530" s="218"/>
    </row>
    <row r="4531" spans="1:8" s="178" customFormat="1" x14ac:dyDescent="0.2">
      <c r="A4531" s="224">
        <v>412000</v>
      </c>
      <c r="B4531" s="222" t="s">
        <v>50</v>
      </c>
      <c r="C4531" s="233">
        <f>SUM(C4532:C4541)</f>
        <v>117700</v>
      </c>
      <c r="D4531" s="233">
        <f>SUM(D4532:D4541)</f>
        <v>124000</v>
      </c>
      <c r="E4531" s="233">
        <f>SUM(E4532:E4541)</f>
        <v>0</v>
      </c>
      <c r="F4531" s="217">
        <f t="shared" si="1141"/>
        <v>105.35259133389974</v>
      </c>
      <c r="G4531" s="218"/>
      <c r="H4531" s="218"/>
    </row>
    <row r="4532" spans="1:8" s="178" customFormat="1" ht="46.5" x14ac:dyDescent="0.2">
      <c r="A4532" s="209">
        <v>412200</v>
      </c>
      <c r="B4532" s="210" t="s">
        <v>52</v>
      </c>
      <c r="C4532" s="231">
        <v>12700</v>
      </c>
      <c r="D4532" s="220">
        <v>12500</v>
      </c>
      <c r="E4532" s="220">
        <v>0</v>
      </c>
      <c r="F4532" s="221">
        <f t="shared" si="1141"/>
        <v>98.425196850393704</v>
      </c>
      <c r="G4532" s="218"/>
      <c r="H4532" s="218"/>
    </row>
    <row r="4533" spans="1:8" s="178" customFormat="1" x14ac:dyDescent="0.2">
      <c r="A4533" s="209">
        <v>412300</v>
      </c>
      <c r="B4533" s="210" t="s">
        <v>53</v>
      </c>
      <c r="C4533" s="231">
        <v>5500</v>
      </c>
      <c r="D4533" s="220">
        <v>5500</v>
      </c>
      <c r="E4533" s="220">
        <v>0</v>
      </c>
      <c r="F4533" s="221">
        <f t="shared" si="1141"/>
        <v>100</v>
      </c>
      <c r="G4533" s="218"/>
      <c r="H4533" s="218"/>
    </row>
    <row r="4534" spans="1:8" s="178" customFormat="1" x14ac:dyDescent="0.2">
      <c r="A4534" s="209">
        <v>412500</v>
      </c>
      <c r="B4534" s="210" t="s">
        <v>57</v>
      </c>
      <c r="C4534" s="231">
        <v>21000</v>
      </c>
      <c r="D4534" s="220">
        <v>20000</v>
      </c>
      <c r="E4534" s="220">
        <v>0</v>
      </c>
      <c r="F4534" s="221">
        <f t="shared" si="1141"/>
        <v>95.238095238095227</v>
      </c>
      <c r="G4534" s="218"/>
      <c r="H4534" s="218"/>
    </row>
    <row r="4535" spans="1:8" s="178" customFormat="1" x14ac:dyDescent="0.2">
      <c r="A4535" s="209">
        <v>412600</v>
      </c>
      <c r="B4535" s="210" t="s">
        <v>58</v>
      </c>
      <c r="C4535" s="231">
        <v>60000</v>
      </c>
      <c r="D4535" s="220">
        <v>57000</v>
      </c>
      <c r="E4535" s="220">
        <v>0</v>
      </c>
      <c r="F4535" s="221">
        <f t="shared" si="1141"/>
        <v>95</v>
      </c>
      <c r="G4535" s="218"/>
      <c r="H4535" s="218"/>
    </row>
    <row r="4536" spans="1:8" s="178" customFormat="1" x14ac:dyDescent="0.2">
      <c r="A4536" s="209">
        <v>412700</v>
      </c>
      <c r="B4536" s="210" t="s">
        <v>60</v>
      </c>
      <c r="C4536" s="231">
        <v>7500</v>
      </c>
      <c r="D4536" s="220">
        <v>6800</v>
      </c>
      <c r="E4536" s="220">
        <v>0</v>
      </c>
      <c r="F4536" s="221">
        <f t="shared" si="1141"/>
        <v>90.666666666666657</v>
      </c>
      <c r="G4536" s="218"/>
      <c r="H4536" s="218"/>
    </row>
    <row r="4537" spans="1:8" s="178" customFormat="1" x14ac:dyDescent="0.2">
      <c r="A4537" s="209">
        <v>412900</v>
      </c>
      <c r="B4537" s="223" t="s">
        <v>74</v>
      </c>
      <c r="C4537" s="231">
        <v>499.99999999999994</v>
      </c>
      <c r="D4537" s="220">
        <v>500</v>
      </c>
      <c r="E4537" s="220">
        <v>0</v>
      </c>
      <c r="F4537" s="221">
        <f t="shared" si="1141"/>
        <v>100.00000000000003</v>
      </c>
      <c r="G4537" s="218"/>
      <c r="H4537" s="218"/>
    </row>
    <row r="4538" spans="1:8" s="178" customFormat="1" x14ac:dyDescent="0.2">
      <c r="A4538" s="209">
        <v>412900</v>
      </c>
      <c r="B4538" s="223" t="s">
        <v>75</v>
      </c>
      <c r="C4538" s="231">
        <v>5000</v>
      </c>
      <c r="D4538" s="220">
        <v>17000</v>
      </c>
      <c r="E4538" s="220">
        <v>0</v>
      </c>
      <c r="F4538" s="221"/>
      <c r="G4538" s="218"/>
      <c r="H4538" s="218"/>
    </row>
    <row r="4539" spans="1:8" s="178" customFormat="1" x14ac:dyDescent="0.2">
      <c r="A4539" s="209">
        <v>412900</v>
      </c>
      <c r="B4539" s="223" t="s">
        <v>76</v>
      </c>
      <c r="C4539" s="231">
        <v>500</v>
      </c>
      <c r="D4539" s="220">
        <v>500.00000000000006</v>
      </c>
      <c r="E4539" s="220">
        <v>0</v>
      </c>
      <c r="F4539" s="221">
        <f t="shared" ref="F4539:F4550" si="1144">D4539/C4539*100</f>
        <v>100.00000000000003</v>
      </c>
      <c r="G4539" s="218"/>
      <c r="H4539" s="218"/>
    </row>
    <row r="4540" spans="1:8" s="178" customFormat="1" ht="46.5" x14ac:dyDescent="0.2">
      <c r="A4540" s="209">
        <v>412900</v>
      </c>
      <c r="B4540" s="223" t="s">
        <v>77</v>
      </c>
      <c r="C4540" s="231">
        <v>2500</v>
      </c>
      <c r="D4540" s="220">
        <v>2000</v>
      </c>
      <c r="E4540" s="220">
        <v>0</v>
      </c>
      <c r="F4540" s="221">
        <f t="shared" si="1144"/>
        <v>80</v>
      </c>
      <c r="G4540" s="218"/>
      <c r="H4540" s="218"/>
    </row>
    <row r="4541" spans="1:8" s="178" customFormat="1" x14ac:dyDescent="0.2">
      <c r="A4541" s="209">
        <v>412900</v>
      </c>
      <c r="B4541" s="223" t="s">
        <v>78</v>
      </c>
      <c r="C4541" s="231">
        <v>2500</v>
      </c>
      <c r="D4541" s="220">
        <v>2200</v>
      </c>
      <c r="E4541" s="220">
        <v>0</v>
      </c>
      <c r="F4541" s="221">
        <f t="shared" si="1144"/>
        <v>88</v>
      </c>
      <c r="G4541" s="218"/>
      <c r="H4541" s="218"/>
    </row>
    <row r="4542" spans="1:8" s="178" customFormat="1" x14ac:dyDescent="0.2">
      <c r="A4542" s="224">
        <v>510000</v>
      </c>
      <c r="B4542" s="222" t="s">
        <v>245</v>
      </c>
      <c r="C4542" s="233">
        <f>C4543+C4545</f>
        <v>9000</v>
      </c>
      <c r="D4542" s="233">
        <f>D4543+D4545</f>
        <v>9000</v>
      </c>
      <c r="E4542" s="233">
        <f>E4543+E4545</f>
        <v>0</v>
      </c>
      <c r="F4542" s="217">
        <f t="shared" si="1144"/>
        <v>100</v>
      </c>
      <c r="G4542" s="218"/>
      <c r="H4542" s="218"/>
    </row>
    <row r="4543" spans="1:8" s="178" customFormat="1" x14ac:dyDescent="0.2">
      <c r="A4543" s="224">
        <v>511000</v>
      </c>
      <c r="B4543" s="222" t="s">
        <v>246</v>
      </c>
      <c r="C4543" s="233">
        <f>SUM(C4544:C4544)</f>
        <v>5000</v>
      </c>
      <c r="D4543" s="233">
        <f>SUM(D4544:D4544)</f>
        <v>5000</v>
      </c>
      <c r="E4543" s="233">
        <f>SUM(E4544:E4544)</f>
        <v>0</v>
      </c>
      <c r="F4543" s="217">
        <f t="shared" si="1144"/>
        <v>100</v>
      </c>
      <c r="G4543" s="218"/>
      <c r="H4543" s="218"/>
    </row>
    <row r="4544" spans="1:8" s="178" customFormat="1" x14ac:dyDescent="0.2">
      <c r="A4544" s="209">
        <v>511300</v>
      </c>
      <c r="B4544" s="210" t="s">
        <v>249</v>
      </c>
      <c r="C4544" s="231">
        <v>5000</v>
      </c>
      <c r="D4544" s="220">
        <v>5000</v>
      </c>
      <c r="E4544" s="220">
        <v>0</v>
      </c>
      <c r="F4544" s="221">
        <f t="shared" si="1144"/>
        <v>100</v>
      </c>
      <c r="G4544" s="218"/>
      <c r="H4544" s="218"/>
    </row>
    <row r="4545" spans="1:8" s="234" customFormat="1" x14ac:dyDescent="0.2">
      <c r="A4545" s="224">
        <v>516000</v>
      </c>
      <c r="B4545" s="222" t="s">
        <v>257</v>
      </c>
      <c r="C4545" s="233">
        <f>C4546</f>
        <v>4000</v>
      </c>
      <c r="D4545" s="233">
        <f t="shared" ref="D4545" si="1145">D4546</f>
        <v>4000</v>
      </c>
      <c r="E4545" s="233">
        <f t="shared" ref="E4545" si="1146">E4546</f>
        <v>0</v>
      </c>
      <c r="F4545" s="217">
        <f t="shared" si="1144"/>
        <v>100</v>
      </c>
      <c r="G4545" s="218"/>
      <c r="H4545" s="218"/>
    </row>
    <row r="4546" spans="1:8" s="178" customFormat="1" x14ac:dyDescent="0.2">
      <c r="A4546" s="209">
        <v>516100</v>
      </c>
      <c r="B4546" s="210" t="s">
        <v>257</v>
      </c>
      <c r="C4546" s="231">
        <v>4000</v>
      </c>
      <c r="D4546" s="220">
        <v>4000</v>
      </c>
      <c r="E4546" s="220">
        <v>0</v>
      </c>
      <c r="F4546" s="221">
        <f t="shared" si="1144"/>
        <v>100</v>
      </c>
      <c r="G4546" s="218"/>
      <c r="H4546" s="218"/>
    </row>
    <row r="4547" spans="1:8" s="234" customFormat="1" x14ac:dyDescent="0.2">
      <c r="A4547" s="224">
        <v>630000</v>
      </c>
      <c r="B4547" s="222" t="s">
        <v>277</v>
      </c>
      <c r="C4547" s="233">
        <f>0+C4548</f>
        <v>23400</v>
      </c>
      <c r="D4547" s="233">
        <f>0+D4548</f>
        <v>28800</v>
      </c>
      <c r="E4547" s="233">
        <f>0+E4548</f>
        <v>0</v>
      </c>
      <c r="F4547" s="217">
        <f t="shared" si="1144"/>
        <v>123.07692307692308</v>
      </c>
      <c r="G4547" s="218"/>
      <c r="H4547" s="218"/>
    </row>
    <row r="4548" spans="1:8" s="234" customFormat="1" x14ac:dyDescent="0.2">
      <c r="A4548" s="224">
        <v>638000</v>
      </c>
      <c r="B4548" s="222" t="s">
        <v>284</v>
      </c>
      <c r="C4548" s="233">
        <f>C4549</f>
        <v>23400</v>
      </c>
      <c r="D4548" s="233">
        <f t="shared" ref="D4548" si="1147">D4549</f>
        <v>28800</v>
      </c>
      <c r="E4548" s="233">
        <f t="shared" ref="E4548" si="1148">E4549</f>
        <v>0</v>
      </c>
      <c r="F4548" s="217">
        <f t="shared" si="1144"/>
        <v>123.07692307692308</v>
      </c>
      <c r="G4548" s="218"/>
      <c r="H4548" s="218"/>
    </row>
    <row r="4549" spans="1:8" s="178" customFormat="1" x14ac:dyDescent="0.2">
      <c r="A4549" s="209">
        <v>638100</v>
      </c>
      <c r="B4549" s="210" t="s">
        <v>285</v>
      </c>
      <c r="C4549" s="231">
        <v>23400</v>
      </c>
      <c r="D4549" s="220">
        <v>28800</v>
      </c>
      <c r="E4549" s="220">
        <v>0</v>
      </c>
      <c r="F4549" s="221">
        <f t="shared" si="1144"/>
        <v>123.07692307692308</v>
      </c>
      <c r="G4549" s="218"/>
      <c r="H4549" s="218"/>
    </row>
    <row r="4550" spans="1:8" s="178" customFormat="1" x14ac:dyDescent="0.2">
      <c r="A4550" s="241"/>
      <c r="B4550" s="227" t="s">
        <v>294</v>
      </c>
      <c r="C4550" s="238">
        <f>C4525+C4542+C4547</f>
        <v>1310900</v>
      </c>
      <c r="D4550" s="238">
        <f>D4525+D4542+D4547</f>
        <v>1307400</v>
      </c>
      <c r="E4550" s="238">
        <f>E4525+E4542+E4547</f>
        <v>0</v>
      </c>
      <c r="F4550" s="229">
        <f t="shared" si="1144"/>
        <v>99.733007857197336</v>
      </c>
      <c r="G4550" s="218"/>
      <c r="H4550" s="218"/>
    </row>
    <row r="4551" spans="1:8" s="178" customFormat="1" x14ac:dyDescent="0.2">
      <c r="A4551" s="242"/>
      <c r="B4551" s="202"/>
      <c r="C4551" s="212"/>
      <c r="D4551" s="212"/>
      <c r="E4551" s="212"/>
      <c r="F4551" s="213"/>
      <c r="G4551" s="218"/>
      <c r="H4551" s="218"/>
    </row>
    <row r="4552" spans="1:8" s="178" customFormat="1" x14ac:dyDescent="0.2">
      <c r="A4552" s="205"/>
      <c r="B4552" s="202"/>
      <c r="C4552" s="231"/>
      <c r="D4552" s="231"/>
      <c r="E4552" s="231"/>
      <c r="F4552" s="232"/>
      <c r="G4552" s="218"/>
      <c r="H4552" s="218"/>
    </row>
    <row r="4553" spans="1:8" s="178" customFormat="1" x14ac:dyDescent="0.2">
      <c r="A4553" s="209" t="s">
        <v>512</v>
      </c>
      <c r="B4553" s="222"/>
      <c r="C4553" s="231"/>
      <c r="D4553" s="231"/>
      <c r="E4553" s="231"/>
      <c r="F4553" s="232"/>
      <c r="G4553" s="218"/>
      <c r="H4553" s="218"/>
    </row>
    <row r="4554" spans="1:8" s="178" customFormat="1" x14ac:dyDescent="0.2">
      <c r="A4554" s="209" t="s">
        <v>513</v>
      </c>
      <c r="B4554" s="222"/>
      <c r="C4554" s="231"/>
      <c r="D4554" s="231"/>
      <c r="E4554" s="231"/>
      <c r="F4554" s="232"/>
      <c r="G4554" s="218"/>
      <c r="H4554" s="218"/>
    </row>
    <row r="4555" spans="1:8" s="178" customFormat="1" x14ac:dyDescent="0.2">
      <c r="A4555" s="209" t="s">
        <v>421</v>
      </c>
      <c r="B4555" s="222"/>
      <c r="C4555" s="231"/>
      <c r="D4555" s="231"/>
      <c r="E4555" s="231"/>
      <c r="F4555" s="232"/>
      <c r="G4555" s="218"/>
      <c r="H4555" s="218"/>
    </row>
    <row r="4556" spans="1:8" s="178" customFormat="1" x14ac:dyDescent="0.2">
      <c r="A4556" s="209" t="s">
        <v>293</v>
      </c>
      <c r="B4556" s="222"/>
      <c r="C4556" s="231"/>
      <c r="D4556" s="231"/>
      <c r="E4556" s="231"/>
      <c r="F4556" s="232"/>
      <c r="G4556" s="218"/>
      <c r="H4556" s="218"/>
    </row>
    <row r="4557" spans="1:8" s="178" customFormat="1" x14ac:dyDescent="0.2">
      <c r="A4557" s="209"/>
      <c r="B4557" s="211"/>
      <c r="C4557" s="212"/>
      <c r="D4557" s="212"/>
      <c r="E4557" s="212"/>
      <c r="F4557" s="213"/>
      <c r="G4557" s="218"/>
      <c r="H4557" s="218"/>
    </row>
    <row r="4558" spans="1:8" s="178" customFormat="1" x14ac:dyDescent="0.2">
      <c r="A4558" s="224">
        <v>410000</v>
      </c>
      <c r="B4558" s="215" t="s">
        <v>44</v>
      </c>
      <c r="C4558" s="233">
        <f>C4559+C4564+C4582+C4589+C4602+C4579+C4577</f>
        <v>442897200</v>
      </c>
      <c r="D4558" s="233">
        <f>D4559+D4564+D4582+D4589+D4602+D4579+D4577</f>
        <v>445217200</v>
      </c>
      <c r="E4558" s="233">
        <f>E4559+E4564+E4582+E4589+E4602+E4579+E4577</f>
        <v>0</v>
      </c>
      <c r="F4558" s="217">
        <f t="shared" ref="F4558:F4584" si="1149">D4558/C4558*100</f>
        <v>100.52382358705361</v>
      </c>
      <c r="G4558" s="218"/>
      <c r="H4558" s="218"/>
    </row>
    <row r="4559" spans="1:8" s="178" customFormat="1" x14ac:dyDescent="0.2">
      <c r="A4559" s="224">
        <v>411000</v>
      </c>
      <c r="B4559" s="215" t="s">
        <v>45</v>
      </c>
      <c r="C4559" s="233">
        <f>SUM(C4560:C4563)</f>
        <v>3565000</v>
      </c>
      <c r="D4559" s="233">
        <f t="shared" ref="D4559" si="1150">SUM(D4560:D4563)</f>
        <v>3475000</v>
      </c>
      <c r="E4559" s="233">
        <f>SUM(E4560:E4563)</f>
        <v>0</v>
      </c>
      <c r="F4559" s="217">
        <f t="shared" si="1149"/>
        <v>97.475455820476853</v>
      </c>
      <c r="G4559" s="218"/>
      <c r="H4559" s="218"/>
    </row>
    <row r="4560" spans="1:8" s="178" customFormat="1" x14ac:dyDescent="0.2">
      <c r="A4560" s="209">
        <v>411100</v>
      </c>
      <c r="B4560" s="210" t="s">
        <v>46</v>
      </c>
      <c r="C4560" s="231">
        <v>3200000</v>
      </c>
      <c r="D4560" s="220">
        <v>3160000</v>
      </c>
      <c r="E4560" s="220">
        <v>0</v>
      </c>
      <c r="F4560" s="221">
        <f t="shared" si="1149"/>
        <v>98.75</v>
      </c>
      <c r="G4560" s="218"/>
      <c r="H4560" s="218"/>
    </row>
    <row r="4561" spans="1:8" s="178" customFormat="1" ht="46.5" x14ac:dyDescent="0.2">
      <c r="A4561" s="209">
        <v>411200</v>
      </c>
      <c r="B4561" s="210" t="s">
        <v>47</v>
      </c>
      <c r="C4561" s="231">
        <v>155000</v>
      </c>
      <c r="D4561" s="220">
        <v>129000</v>
      </c>
      <c r="E4561" s="220">
        <v>0</v>
      </c>
      <c r="F4561" s="221">
        <f t="shared" si="1149"/>
        <v>83.225806451612911</v>
      </c>
      <c r="G4561" s="218"/>
      <c r="H4561" s="218"/>
    </row>
    <row r="4562" spans="1:8" s="178" customFormat="1" ht="46.5" x14ac:dyDescent="0.2">
      <c r="A4562" s="209">
        <v>411300</v>
      </c>
      <c r="B4562" s="210" t="s">
        <v>48</v>
      </c>
      <c r="C4562" s="231">
        <v>150000</v>
      </c>
      <c r="D4562" s="220">
        <v>115000</v>
      </c>
      <c r="E4562" s="220">
        <v>0</v>
      </c>
      <c r="F4562" s="221">
        <f t="shared" si="1149"/>
        <v>76.666666666666671</v>
      </c>
      <c r="G4562" s="218"/>
      <c r="H4562" s="218"/>
    </row>
    <row r="4563" spans="1:8" s="178" customFormat="1" x14ac:dyDescent="0.2">
      <c r="A4563" s="209">
        <v>411400</v>
      </c>
      <c r="B4563" s="210" t="s">
        <v>49</v>
      </c>
      <c r="C4563" s="231">
        <v>60000</v>
      </c>
      <c r="D4563" s="220">
        <v>71000</v>
      </c>
      <c r="E4563" s="220">
        <v>0</v>
      </c>
      <c r="F4563" s="221">
        <f t="shared" si="1149"/>
        <v>118.33333333333333</v>
      </c>
      <c r="G4563" s="218"/>
      <c r="H4563" s="218"/>
    </row>
    <row r="4564" spans="1:8" s="178" customFormat="1" x14ac:dyDescent="0.2">
      <c r="A4564" s="224">
        <v>412000</v>
      </c>
      <c r="B4564" s="222" t="s">
        <v>50</v>
      </c>
      <c r="C4564" s="233">
        <f>SUM(C4565:C4576)</f>
        <v>2838000</v>
      </c>
      <c r="D4564" s="233">
        <f t="shared" ref="D4564" si="1151">SUM(D4565:D4576)</f>
        <v>2838000</v>
      </c>
      <c r="E4564" s="233">
        <f>SUM(E4565:E4576)</f>
        <v>0</v>
      </c>
      <c r="F4564" s="217">
        <f t="shared" si="1149"/>
        <v>100</v>
      </c>
      <c r="G4564" s="218"/>
      <c r="H4564" s="218"/>
    </row>
    <row r="4565" spans="1:8" s="178" customFormat="1" x14ac:dyDescent="0.2">
      <c r="A4565" s="209">
        <v>412100</v>
      </c>
      <c r="B4565" s="210" t="s">
        <v>51</v>
      </c>
      <c r="C4565" s="231">
        <v>15000</v>
      </c>
      <c r="D4565" s="220">
        <v>15000</v>
      </c>
      <c r="E4565" s="220">
        <v>0</v>
      </c>
      <c r="F4565" s="221">
        <f t="shared" si="1149"/>
        <v>100</v>
      </c>
      <c r="G4565" s="218"/>
      <c r="H4565" s="218"/>
    </row>
    <row r="4566" spans="1:8" s="178" customFormat="1" ht="46.5" x14ac:dyDescent="0.2">
      <c r="A4566" s="209">
        <v>412200</v>
      </c>
      <c r="B4566" s="210" t="s">
        <v>52</v>
      </c>
      <c r="C4566" s="231">
        <v>95000</v>
      </c>
      <c r="D4566" s="220">
        <v>95000</v>
      </c>
      <c r="E4566" s="220">
        <v>0</v>
      </c>
      <c r="F4566" s="221">
        <f t="shared" si="1149"/>
        <v>100</v>
      </c>
      <c r="G4566" s="218"/>
      <c r="H4566" s="218"/>
    </row>
    <row r="4567" spans="1:8" s="178" customFormat="1" x14ac:dyDescent="0.2">
      <c r="A4567" s="209">
        <v>412300</v>
      </c>
      <c r="B4567" s="210" t="s">
        <v>53</v>
      </c>
      <c r="C4567" s="231">
        <v>45000</v>
      </c>
      <c r="D4567" s="220">
        <v>45000</v>
      </c>
      <c r="E4567" s="220">
        <v>0</v>
      </c>
      <c r="F4567" s="221">
        <f t="shared" si="1149"/>
        <v>100</v>
      </c>
      <c r="G4567" s="218"/>
      <c r="H4567" s="218"/>
    </row>
    <row r="4568" spans="1:8" s="178" customFormat="1" x14ac:dyDescent="0.2">
      <c r="A4568" s="209">
        <v>412500</v>
      </c>
      <c r="B4568" s="210" t="s">
        <v>57</v>
      </c>
      <c r="C4568" s="231">
        <v>37000</v>
      </c>
      <c r="D4568" s="220">
        <v>37000</v>
      </c>
      <c r="E4568" s="220">
        <v>0</v>
      </c>
      <c r="F4568" s="221">
        <f t="shared" si="1149"/>
        <v>100</v>
      </c>
      <c r="G4568" s="218"/>
      <c r="H4568" s="218"/>
    </row>
    <row r="4569" spans="1:8" s="178" customFormat="1" x14ac:dyDescent="0.2">
      <c r="A4569" s="209">
        <v>412600</v>
      </c>
      <c r="B4569" s="210" t="s">
        <v>58</v>
      </c>
      <c r="C4569" s="231">
        <v>130000</v>
      </c>
      <c r="D4569" s="220">
        <v>130000</v>
      </c>
      <c r="E4569" s="220">
        <v>0</v>
      </c>
      <c r="F4569" s="221">
        <f t="shared" si="1149"/>
        <v>100</v>
      </c>
      <c r="G4569" s="218"/>
      <c r="H4569" s="218"/>
    </row>
    <row r="4570" spans="1:8" s="178" customFormat="1" x14ac:dyDescent="0.2">
      <c r="A4570" s="209">
        <v>412700</v>
      </c>
      <c r="B4570" s="210" t="s">
        <v>60</v>
      </c>
      <c r="C4570" s="231">
        <v>1500000</v>
      </c>
      <c r="D4570" s="220">
        <v>1500000</v>
      </c>
      <c r="E4570" s="220">
        <v>0</v>
      </c>
      <c r="F4570" s="221">
        <f t="shared" si="1149"/>
        <v>100</v>
      </c>
      <c r="G4570" s="218"/>
      <c r="H4570" s="218"/>
    </row>
    <row r="4571" spans="1:8" s="178" customFormat="1" x14ac:dyDescent="0.2">
      <c r="A4571" s="209">
        <v>412900</v>
      </c>
      <c r="B4571" s="223" t="s">
        <v>74</v>
      </c>
      <c r="C4571" s="231">
        <v>1000</v>
      </c>
      <c r="D4571" s="220">
        <v>1000</v>
      </c>
      <c r="E4571" s="220">
        <v>0</v>
      </c>
      <c r="F4571" s="221">
        <f t="shared" si="1149"/>
        <v>100</v>
      </c>
      <c r="G4571" s="218"/>
      <c r="H4571" s="218"/>
    </row>
    <row r="4572" spans="1:8" s="178" customFormat="1" x14ac:dyDescent="0.2">
      <c r="A4572" s="209">
        <v>412900</v>
      </c>
      <c r="B4572" s="223" t="s">
        <v>75</v>
      </c>
      <c r="C4572" s="231">
        <v>500000</v>
      </c>
      <c r="D4572" s="220">
        <v>500000</v>
      </c>
      <c r="E4572" s="220">
        <v>0</v>
      </c>
      <c r="F4572" s="221">
        <f t="shared" si="1149"/>
        <v>100</v>
      </c>
      <c r="G4572" s="218"/>
      <c r="H4572" s="218"/>
    </row>
    <row r="4573" spans="1:8" s="178" customFormat="1" x14ac:dyDescent="0.2">
      <c r="A4573" s="209">
        <v>412900</v>
      </c>
      <c r="B4573" s="223" t="s">
        <v>76</v>
      </c>
      <c r="C4573" s="231">
        <v>3999.9999999999995</v>
      </c>
      <c r="D4573" s="220">
        <v>3999.9999999999995</v>
      </c>
      <c r="E4573" s="220">
        <v>0</v>
      </c>
      <c r="F4573" s="221">
        <f t="shared" si="1149"/>
        <v>100</v>
      </c>
      <c r="G4573" s="218"/>
      <c r="H4573" s="218"/>
    </row>
    <row r="4574" spans="1:8" s="178" customFormat="1" ht="46.5" x14ac:dyDescent="0.2">
      <c r="A4574" s="209">
        <v>412900</v>
      </c>
      <c r="B4574" s="223" t="s">
        <v>77</v>
      </c>
      <c r="C4574" s="231">
        <v>3000</v>
      </c>
      <c r="D4574" s="220">
        <v>3000</v>
      </c>
      <c r="E4574" s="220">
        <v>0</v>
      </c>
      <c r="F4574" s="221">
        <f t="shared" si="1149"/>
        <v>100</v>
      </c>
      <c r="G4574" s="218"/>
      <c r="H4574" s="218"/>
    </row>
    <row r="4575" spans="1:8" s="178" customFormat="1" x14ac:dyDescent="0.2">
      <c r="A4575" s="209">
        <v>412900</v>
      </c>
      <c r="B4575" s="210" t="s">
        <v>78</v>
      </c>
      <c r="C4575" s="231">
        <v>8000</v>
      </c>
      <c r="D4575" s="220">
        <v>8000.0000000000009</v>
      </c>
      <c r="E4575" s="220">
        <v>0</v>
      </c>
      <c r="F4575" s="221">
        <f t="shared" si="1149"/>
        <v>100.00000000000003</v>
      </c>
      <c r="G4575" s="218"/>
      <c r="H4575" s="218"/>
    </row>
    <row r="4576" spans="1:8" s="178" customFormat="1" x14ac:dyDescent="0.2">
      <c r="A4576" s="209">
        <v>412900</v>
      </c>
      <c r="B4576" s="210" t="s">
        <v>80</v>
      </c>
      <c r="C4576" s="231">
        <v>500000</v>
      </c>
      <c r="D4576" s="220">
        <v>500000</v>
      </c>
      <c r="E4576" s="220">
        <v>0</v>
      </c>
      <c r="F4576" s="221">
        <f t="shared" si="1149"/>
        <v>100</v>
      </c>
      <c r="G4576" s="218"/>
      <c r="H4576" s="218"/>
    </row>
    <row r="4577" spans="1:8" s="234" customFormat="1" x14ac:dyDescent="0.2">
      <c r="A4577" s="224">
        <v>413000</v>
      </c>
      <c r="B4577" s="222" t="s">
        <v>97</v>
      </c>
      <c r="C4577" s="233">
        <f>C4578</f>
        <v>1999.9999999999998</v>
      </c>
      <c r="D4577" s="233">
        <f t="shared" ref="D4577" si="1152">D4578</f>
        <v>2000</v>
      </c>
      <c r="E4577" s="233">
        <f t="shared" ref="E4577" si="1153">E4578</f>
        <v>0</v>
      </c>
      <c r="F4577" s="217">
        <f t="shared" si="1149"/>
        <v>100.00000000000003</v>
      </c>
      <c r="G4577" s="218"/>
      <c r="H4577" s="218"/>
    </row>
    <row r="4578" spans="1:8" s="178" customFormat="1" x14ac:dyDescent="0.2">
      <c r="A4578" s="209">
        <v>413900</v>
      </c>
      <c r="B4578" s="248" t="s">
        <v>106</v>
      </c>
      <c r="C4578" s="231">
        <v>1999.9999999999998</v>
      </c>
      <c r="D4578" s="220">
        <v>2000</v>
      </c>
      <c r="E4578" s="220">
        <v>0</v>
      </c>
      <c r="F4578" s="221">
        <f t="shared" si="1149"/>
        <v>100.00000000000003</v>
      </c>
      <c r="G4578" s="218"/>
      <c r="H4578" s="218"/>
    </row>
    <row r="4579" spans="1:8" s="234" customFormat="1" x14ac:dyDescent="0.2">
      <c r="A4579" s="224">
        <v>414000</v>
      </c>
      <c r="B4579" s="222" t="s">
        <v>107</v>
      </c>
      <c r="C4579" s="233">
        <f>SUM(C4580:C4581)</f>
        <v>400000</v>
      </c>
      <c r="D4579" s="233">
        <f>SUM(D4580:D4581)</f>
        <v>399999.99999999994</v>
      </c>
      <c r="E4579" s="233">
        <f>SUM(E4580:E4581)</f>
        <v>0</v>
      </c>
      <c r="F4579" s="217">
        <f t="shared" si="1149"/>
        <v>99.999999999999986</v>
      </c>
      <c r="G4579" s="218"/>
      <c r="H4579" s="218"/>
    </row>
    <row r="4580" spans="1:8" s="178" customFormat="1" x14ac:dyDescent="0.2">
      <c r="A4580" s="209">
        <v>414100</v>
      </c>
      <c r="B4580" s="210" t="s">
        <v>116</v>
      </c>
      <c r="C4580" s="231">
        <v>200000</v>
      </c>
      <c r="D4580" s="220">
        <v>199999.99999999997</v>
      </c>
      <c r="E4580" s="220">
        <v>0</v>
      </c>
      <c r="F4580" s="221">
        <f t="shared" si="1149"/>
        <v>99.999999999999986</v>
      </c>
      <c r="G4580" s="218"/>
      <c r="H4580" s="218"/>
    </row>
    <row r="4581" spans="1:8" s="178" customFormat="1" x14ac:dyDescent="0.2">
      <c r="A4581" s="209">
        <v>414100</v>
      </c>
      <c r="B4581" s="210" t="s">
        <v>117</v>
      </c>
      <c r="C4581" s="231">
        <v>200000</v>
      </c>
      <c r="D4581" s="220">
        <v>199999.99999999997</v>
      </c>
      <c r="E4581" s="220">
        <v>0</v>
      </c>
      <c r="F4581" s="221">
        <f t="shared" si="1149"/>
        <v>99.999999999999986</v>
      </c>
      <c r="G4581" s="218"/>
      <c r="H4581" s="218"/>
    </row>
    <row r="4582" spans="1:8" s="178" customFormat="1" x14ac:dyDescent="0.2">
      <c r="A4582" s="224">
        <v>415000</v>
      </c>
      <c r="B4582" s="214" t="s">
        <v>119</v>
      </c>
      <c r="C4582" s="233">
        <f>SUM(C4583:C4588)</f>
        <v>2646500</v>
      </c>
      <c r="D4582" s="233">
        <f>SUM(D4583:D4588)</f>
        <v>3256500</v>
      </c>
      <c r="E4582" s="233">
        <f>SUM(E4583:E4588)</f>
        <v>0</v>
      </c>
      <c r="F4582" s="217">
        <f t="shared" si="1149"/>
        <v>123.04931040997545</v>
      </c>
      <c r="G4582" s="218"/>
      <c r="H4582" s="218"/>
    </row>
    <row r="4583" spans="1:8" s="178" customFormat="1" ht="46.5" x14ac:dyDescent="0.2">
      <c r="A4583" s="209">
        <v>415200</v>
      </c>
      <c r="B4583" s="210" t="s">
        <v>151</v>
      </c>
      <c r="C4583" s="231">
        <v>500000</v>
      </c>
      <c r="D4583" s="220">
        <v>500000.00000000006</v>
      </c>
      <c r="E4583" s="220">
        <v>0</v>
      </c>
      <c r="F4583" s="221">
        <f t="shared" si="1149"/>
        <v>100.00000000000003</v>
      </c>
      <c r="G4583" s="218"/>
      <c r="H4583" s="218"/>
    </row>
    <row r="4584" spans="1:8" s="178" customFormat="1" x14ac:dyDescent="0.2">
      <c r="A4584" s="209">
        <v>415200</v>
      </c>
      <c r="B4584" s="210" t="s">
        <v>123</v>
      </c>
      <c r="C4584" s="231">
        <v>750000</v>
      </c>
      <c r="D4584" s="220">
        <v>0</v>
      </c>
      <c r="E4584" s="220">
        <v>0</v>
      </c>
      <c r="F4584" s="221">
        <f t="shared" si="1149"/>
        <v>0</v>
      </c>
      <c r="G4584" s="218"/>
      <c r="H4584" s="218"/>
    </row>
    <row r="4585" spans="1:8" s="178" customFormat="1" x14ac:dyDescent="0.2">
      <c r="A4585" s="209">
        <v>415200</v>
      </c>
      <c r="B4585" s="210" t="s">
        <v>751</v>
      </c>
      <c r="C4585" s="220">
        <v>0</v>
      </c>
      <c r="D4585" s="220">
        <v>680000</v>
      </c>
      <c r="E4585" s="220">
        <v>0</v>
      </c>
      <c r="F4585" s="217">
        <v>0</v>
      </c>
      <c r="G4585" s="218"/>
      <c r="H4585" s="218"/>
    </row>
    <row r="4586" spans="1:8" s="178" customFormat="1" x14ac:dyDescent="0.2">
      <c r="A4586" s="209">
        <v>415200</v>
      </c>
      <c r="B4586" s="210" t="s">
        <v>346</v>
      </c>
      <c r="C4586" s="231">
        <v>850500</v>
      </c>
      <c r="D4586" s="220">
        <v>1030500</v>
      </c>
      <c r="E4586" s="220">
        <v>0</v>
      </c>
      <c r="F4586" s="221">
        <f>D4586/C4586*100</f>
        <v>121.16402116402116</v>
      </c>
      <c r="G4586" s="218"/>
      <c r="H4586" s="218"/>
    </row>
    <row r="4587" spans="1:8" s="178" customFormat="1" x14ac:dyDescent="0.2">
      <c r="A4587" s="209">
        <v>415200</v>
      </c>
      <c r="B4587" s="210" t="s">
        <v>141</v>
      </c>
      <c r="C4587" s="231">
        <v>546000</v>
      </c>
      <c r="D4587" s="220">
        <v>546000</v>
      </c>
      <c r="E4587" s="220">
        <v>0</v>
      </c>
      <c r="F4587" s="221">
        <f>D4587/C4587*100</f>
        <v>100</v>
      </c>
      <c r="G4587" s="218"/>
      <c r="H4587" s="218"/>
    </row>
    <row r="4588" spans="1:8" s="178" customFormat="1" x14ac:dyDescent="0.2">
      <c r="A4588" s="209">
        <v>415200</v>
      </c>
      <c r="B4588" s="210" t="s">
        <v>752</v>
      </c>
      <c r="C4588" s="220">
        <v>0</v>
      </c>
      <c r="D4588" s="220">
        <v>500000</v>
      </c>
      <c r="E4588" s="220">
        <v>0</v>
      </c>
      <c r="F4588" s="217">
        <v>0</v>
      </c>
      <c r="G4588" s="218"/>
      <c r="H4588" s="218"/>
    </row>
    <row r="4589" spans="1:8" s="178" customFormat="1" x14ac:dyDescent="0.2">
      <c r="A4589" s="224">
        <v>416000</v>
      </c>
      <c r="B4589" s="222" t="s">
        <v>169</v>
      </c>
      <c r="C4589" s="233">
        <f>SUM(C4590:C4601)</f>
        <v>433345700</v>
      </c>
      <c r="D4589" s="233">
        <f>SUM(D4590:D4601)</f>
        <v>435145700</v>
      </c>
      <c r="E4589" s="233">
        <f>SUM(E4590:E4601)</f>
        <v>0</v>
      </c>
      <c r="F4589" s="217">
        <f t="shared" ref="F4589:F4599" si="1154">D4589/C4589*100</f>
        <v>100.41537276128506</v>
      </c>
      <c r="G4589" s="218"/>
      <c r="H4589" s="218"/>
    </row>
    <row r="4590" spans="1:8" s="178" customFormat="1" x14ac:dyDescent="0.2">
      <c r="A4590" s="209">
        <v>416100</v>
      </c>
      <c r="B4590" s="210" t="s">
        <v>176</v>
      </c>
      <c r="C4590" s="220">
        <v>228455700</v>
      </c>
      <c r="D4590" s="220">
        <v>223669700</v>
      </c>
      <c r="E4590" s="220">
        <v>0</v>
      </c>
      <c r="F4590" s="221">
        <f t="shared" si="1154"/>
        <v>97.905064307872379</v>
      </c>
      <c r="G4590" s="218"/>
      <c r="H4590" s="218"/>
    </row>
    <row r="4591" spans="1:8" s="178" customFormat="1" ht="46.5" x14ac:dyDescent="0.2">
      <c r="A4591" s="209">
        <v>416100</v>
      </c>
      <c r="B4591" s="210" t="s">
        <v>619</v>
      </c>
      <c r="C4591" s="220">
        <v>2800000</v>
      </c>
      <c r="D4591" s="220">
        <v>4300000</v>
      </c>
      <c r="E4591" s="220">
        <v>0</v>
      </c>
      <c r="F4591" s="221">
        <f t="shared" si="1154"/>
        <v>153.57142857142858</v>
      </c>
      <c r="G4591" s="218"/>
      <c r="H4591" s="218"/>
    </row>
    <row r="4592" spans="1:8" s="178" customFormat="1" x14ac:dyDescent="0.2">
      <c r="A4592" s="209">
        <v>416100</v>
      </c>
      <c r="B4592" s="210" t="s">
        <v>177</v>
      </c>
      <c r="C4592" s="220">
        <v>93950000</v>
      </c>
      <c r="D4592" s="220">
        <v>92100000</v>
      </c>
      <c r="E4592" s="220">
        <v>0</v>
      </c>
      <c r="F4592" s="221">
        <f t="shared" si="1154"/>
        <v>98.03086748270357</v>
      </c>
      <c r="G4592" s="218"/>
      <c r="H4592" s="218"/>
    </row>
    <row r="4593" spans="1:8" s="178" customFormat="1" x14ac:dyDescent="0.2">
      <c r="A4593" s="209">
        <v>416100</v>
      </c>
      <c r="B4593" s="210" t="s">
        <v>178</v>
      </c>
      <c r="C4593" s="220">
        <v>96910000</v>
      </c>
      <c r="D4593" s="220">
        <v>95000000</v>
      </c>
      <c r="E4593" s="220">
        <v>0</v>
      </c>
      <c r="F4593" s="221">
        <f t="shared" si="1154"/>
        <v>98.029099164172933</v>
      </c>
      <c r="G4593" s="218"/>
      <c r="H4593" s="218"/>
    </row>
    <row r="4594" spans="1:8" s="178" customFormat="1" x14ac:dyDescent="0.2">
      <c r="A4594" s="209">
        <v>416100</v>
      </c>
      <c r="B4594" s="210" t="s">
        <v>179</v>
      </c>
      <c r="C4594" s="220">
        <v>6800000</v>
      </c>
      <c r="D4594" s="220">
        <v>6800000</v>
      </c>
      <c r="E4594" s="220">
        <v>0</v>
      </c>
      <c r="F4594" s="221">
        <f t="shared" si="1154"/>
        <v>100</v>
      </c>
      <c r="G4594" s="218"/>
      <c r="H4594" s="218"/>
    </row>
    <row r="4595" spans="1:8" s="178" customFormat="1" ht="46.5" x14ac:dyDescent="0.2">
      <c r="A4595" s="209">
        <v>416100</v>
      </c>
      <c r="B4595" s="210" t="s">
        <v>180</v>
      </c>
      <c r="C4595" s="220">
        <v>2000000</v>
      </c>
      <c r="D4595" s="220">
        <v>5800000</v>
      </c>
      <c r="E4595" s="220">
        <v>0</v>
      </c>
      <c r="F4595" s="221">
        <f t="shared" si="1154"/>
        <v>290</v>
      </c>
      <c r="G4595" s="218"/>
      <c r="H4595" s="218"/>
    </row>
    <row r="4596" spans="1:8" s="178" customFormat="1" x14ac:dyDescent="0.2">
      <c r="A4596" s="209">
        <v>416100</v>
      </c>
      <c r="B4596" s="210" t="s">
        <v>181</v>
      </c>
      <c r="C4596" s="220">
        <v>610000</v>
      </c>
      <c r="D4596" s="220">
        <v>700000</v>
      </c>
      <c r="E4596" s="220">
        <v>0</v>
      </c>
      <c r="F4596" s="221">
        <f t="shared" si="1154"/>
        <v>114.75409836065573</v>
      </c>
      <c r="G4596" s="218"/>
      <c r="H4596" s="218"/>
    </row>
    <row r="4597" spans="1:8" s="178" customFormat="1" ht="46.5" x14ac:dyDescent="0.2">
      <c r="A4597" s="209">
        <v>416100</v>
      </c>
      <c r="B4597" s="210" t="s">
        <v>182</v>
      </c>
      <c r="C4597" s="231">
        <v>350000</v>
      </c>
      <c r="D4597" s="220">
        <v>450000</v>
      </c>
      <c r="E4597" s="220">
        <v>0</v>
      </c>
      <c r="F4597" s="221">
        <f t="shared" si="1154"/>
        <v>128.57142857142858</v>
      </c>
      <c r="G4597" s="218"/>
      <c r="H4597" s="218"/>
    </row>
    <row r="4598" spans="1:8" s="178" customFormat="1" ht="46.5" x14ac:dyDescent="0.2">
      <c r="A4598" s="209">
        <v>416100</v>
      </c>
      <c r="B4598" s="210" t="s">
        <v>183</v>
      </c>
      <c r="C4598" s="231">
        <v>250000</v>
      </c>
      <c r="D4598" s="220">
        <v>250000</v>
      </c>
      <c r="E4598" s="220">
        <v>0</v>
      </c>
      <c r="F4598" s="221">
        <f t="shared" si="1154"/>
        <v>100</v>
      </c>
      <c r="G4598" s="218"/>
      <c r="H4598" s="218"/>
    </row>
    <row r="4599" spans="1:8" s="178" customFormat="1" x14ac:dyDescent="0.2">
      <c r="A4599" s="209">
        <v>416100</v>
      </c>
      <c r="B4599" s="210" t="s">
        <v>184</v>
      </c>
      <c r="C4599" s="231">
        <v>220000</v>
      </c>
      <c r="D4599" s="220">
        <v>299999.99999999994</v>
      </c>
      <c r="E4599" s="220">
        <v>0</v>
      </c>
      <c r="F4599" s="221">
        <f t="shared" si="1154"/>
        <v>136.36363636363632</v>
      </c>
      <c r="G4599" s="218"/>
      <c r="H4599" s="218"/>
    </row>
    <row r="4600" spans="1:8" s="178" customFormat="1" x14ac:dyDescent="0.2">
      <c r="A4600" s="209">
        <v>416100</v>
      </c>
      <c r="B4600" s="210" t="s">
        <v>185</v>
      </c>
      <c r="C4600" s="231">
        <v>500000</v>
      </c>
      <c r="D4600" s="220">
        <v>5146000</v>
      </c>
      <c r="E4600" s="220">
        <v>0</v>
      </c>
      <c r="F4600" s="221"/>
      <c r="G4600" s="218"/>
      <c r="H4600" s="218"/>
    </row>
    <row r="4601" spans="1:8" s="178" customFormat="1" ht="46.5" x14ac:dyDescent="0.2">
      <c r="A4601" s="209">
        <v>416300</v>
      </c>
      <c r="B4601" s="210" t="s">
        <v>194</v>
      </c>
      <c r="C4601" s="231">
        <v>500000</v>
      </c>
      <c r="D4601" s="220">
        <v>630000</v>
      </c>
      <c r="E4601" s="220">
        <v>0</v>
      </c>
      <c r="F4601" s="221">
        <f>D4601/C4601*100</f>
        <v>126</v>
      </c>
      <c r="G4601" s="218"/>
      <c r="H4601" s="218"/>
    </row>
    <row r="4602" spans="1:8" s="234" customFormat="1" x14ac:dyDescent="0.2">
      <c r="A4602" s="224">
        <v>419000</v>
      </c>
      <c r="B4602" s="214" t="s">
        <v>201</v>
      </c>
      <c r="C4602" s="233">
        <f>C4603</f>
        <v>100000</v>
      </c>
      <c r="D4602" s="233">
        <f t="shared" ref="D4602" si="1155">D4603</f>
        <v>100000</v>
      </c>
      <c r="E4602" s="233">
        <f t="shared" ref="E4602" si="1156">E4603</f>
        <v>0</v>
      </c>
      <c r="F4602" s="217">
        <f>D4602/C4602*100</f>
        <v>100</v>
      </c>
      <c r="G4602" s="218"/>
      <c r="H4602" s="218"/>
    </row>
    <row r="4603" spans="1:8" s="178" customFormat="1" x14ac:dyDescent="0.2">
      <c r="A4603" s="209">
        <v>419100</v>
      </c>
      <c r="B4603" s="210" t="s">
        <v>201</v>
      </c>
      <c r="C4603" s="231">
        <v>100000</v>
      </c>
      <c r="D4603" s="220">
        <v>100000</v>
      </c>
      <c r="E4603" s="220">
        <v>0</v>
      </c>
      <c r="F4603" s="221">
        <f>D4603/C4603*100</f>
        <v>100</v>
      </c>
      <c r="G4603" s="218"/>
      <c r="H4603" s="218"/>
    </row>
    <row r="4604" spans="1:8" s="178" customFormat="1" x14ac:dyDescent="0.2">
      <c r="A4604" s="224">
        <v>480000</v>
      </c>
      <c r="B4604" s="222" t="s">
        <v>202</v>
      </c>
      <c r="C4604" s="233">
        <f>C4605+C4611</f>
        <v>26100000</v>
      </c>
      <c r="D4604" s="233">
        <f>D4605+D4611</f>
        <v>29550600</v>
      </c>
      <c r="E4604" s="233">
        <f>E4605+E4611</f>
        <v>0</v>
      </c>
      <c r="F4604" s="217">
        <f>D4604/C4604*100</f>
        <v>113.22068965517242</v>
      </c>
      <c r="G4604" s="218"/>
      <c r="H4604" s="218"/>
    </row>
    <row r="4605" spans="1:8" s="178" customFormat="1" x14ac:dyDescent="0.2">
      <c r="A4605" s="224">
        <v>487000</v>
      </c>
      <c r="B4605" s="222" t="s">
        <v>25</v>
      </c>
      <c r="C4605" s="233">
        <f>SUM(C4606:C4610)</f>
        <v>19550000</v>
      </c>
      <c r="D4605" s="233">
        <f>SUM(D4606:D4610)</f>
        <v>22971100</v>
      </c>
      <c r="E4605" s="233">
        <f>SUM(E4606:E4610)</f>
        <v>0</v>
      </c>
      <c r="F4605" s="217">
        <f>D4605/C4605*100</f>
        <v>117.49923273657291</v>
      </c>
      <c r="G4605" s="218"/>
      <c r="H4605" s="218"/>
    </row>
    <row r="4606" spans="1:8" s="178" customFormat="1" x14ac:dyDescent="0.2">
      <c r="A4606" s="239">
        <v>487300</v>
      </c>
      <c r="B4606" s="199" t="s">
        <v>217</v>
      </c>
      <c r="C4606" s="231">
        <v>0</v>
      </c>
      <c r="D4606" s="220">
        <v>1521100</v>
      </c>
      <c r="E4606" s="220">
        <v>0</v>
      </c>
      <c r="F4606" s="217">
        <v>0</v>
      </c>
      <c r="G4606" s="218"/>
      <c r="H4606" s="218"/>
    </row>
    <row r="4607" spans="1:8" s="178" customFormat="1" ht="46.5" x14ac:dyDescent="0.2">
      <c r="A4607" s="239">
        <v>487400</v>
      </c>
      <c r="B4607" s="210" t="s">
        <v>674</v>
      </c>
      <c r="C4607" s="231">
        <v>5000000</v>
      </c>
      <c r="D4607" s="220">
        <v>5000000</v>
      </c>
      <c r="E4607" s="220">
        <v>0</v>
      </c>
      <c r="F4607" s="221">
        <f>D4607/C4607*100</f>
        <v>100</v>
      </c>
      <c r="G4607" s="218"/>
      <c r="H4607" s="218"/>
    </row>
    <row r="4608" spans="1:8" s="178" customFormat="1" x14ac:dyDescent="0.2">
      <c r="A4608" s="239">
        <v>487400</v>
      </c>
      <c r="B4608" s="210" t="s">
        <v>755</v>
      </c>
      <c r="C4608" s="231">
        <v>0</v>
      </c>
      <c r="D4608" s="220">
        <v>5000000</v>
      </c>
      <c r="E4608" s="220">
        <v>0</v>
      </c>
      <c r="F4608" s="217">
        <v>0</v>
      </c>
      <c r="G4608" s="218"/>
      <c r="H4608" s="218"/>
    </row>
    <row r="4609" spans="1:8" s="178" customFormat="1" x14ac:dyDescent="0.2">
      <c r="A4609" s="239">
        <v>487400</v>
      </c>
      <c r="B4609" s="210" t="s">
        <v>220</v>
      </c>
      <c r="C4609" s="231">
        <v>50000</v>
      </c>
      <c r="D4609" s="220">
        <v>50000</v>
      </c>
      <c r="E4609" s="220">
        <v>0</v>
      </c>
      <c r="F4609" s="221">
        <f t="shared" ref="F4609:F4614" si="1157">D4609/C4609*100</f>
        <v>100</v>
      </c>
      <c r="G4609" s="218"/>
      <c r="H4609" s="218"/>
    </row>
    <row r="4610" spans="1:8" s="178" customFormat="1" ht="46.5" x14ac:dyDescent="0.2">
      <c r="A4610" s="239">
        <v>487400</v>
      </c>
      <c r="B4610" s="210" t="s">
        <v>223</v>
      </c>
      <c r="C4610" s="231">
        <v>14500000</v>
      </c>
      <c r="D4610" s="220">
        <v>11400000</v>
      </c>
      <c r="E4610" s="220">
        <v>0</v>
      </c>
      <c r="F4610" s="221">
        <f t="shared" si="1157"/>
        <v>78.620689655172413</v>
      </c>
      <c r="G4610" s="218"/>
      <c r="H4610" s="218"/>
    </row>
    <row r="4611" spans="1:8" s="178" customFormat="1" x14ac:dyDescent="0.2">
      <c r="A4611" s="224">
        <v>488000</v>
      </c>
      <c r="B4611" s="222" t="s">
        <v>31</v>
      </c>
      <c r="C4611" s="233">
        <f>SUM(C4612:C4615)</f>
        <v>6550000</v>
      </c>
      <c r="D4611" s="233">
        <f>SUM(D4612:D4615)</f>
        <v>6579500.0000000009</v>
      </c>
      <c r="E4611" s="233">
        <f>SUM(E4612:E4615)</f>
        <v>0</v>
      </c>
      <c r="F4611" s="217">
        <f t="shared" si="1157"/>
        <v>100.45038167938934</v>
      </c>
      <c r="G4611" s="218"/>
      <c r="H4611" s="218"/>
    </row>
    <row r="4612" spans="1:8" s="178" customFormat="1" x14ac:dyDescent="0.2">
      <c r="A4612" s="239">
        <v>488100</v>
      </c>
      <c r="B4612" s="210" t="s">
        <v>220</v>
      </c>
      <c r="C4612" s="231">
        <v>6000000</v>
      </c>
      <c r="D4612" s="220">
        <v>6000000.0000000009</v>
      </c>
      <c r="E4612" s="220">
        <v>0</v>
      </c>
      <c r="F4612" s="221">
        <f t="shared" si="1157"/>
        <v>100.00000000000003</v>
      </c>
      <c r="G4612" s="218"/>
      <c r="H4612" s="218"/>
    </row>
    <row r="4613" spans="1:8" s="178" customFormat="1" x14ac:dyDescent="0.2">
      <c r="A4613" s="209">
        <v>488100</v>
      </c>
      <c r="B4613" s="210" t="s">
        <v>240</v>
      </c>
      <c r="C4613" s="231">
        <v>150000</v>
      </c>
      <c r="D4613" s="220">
        <v>150000</v>
      </c>
      <c r="E4613" s="220">
        <v>0</v>
      </c>
      <c r="F4613" s="221">
        <f t="shared" si="1157"/>
        <v>100</v>
      </c>
      <c r="G4613" s="218"/>
      <c r="H4613" s="218"/>
    </row>
    <row r="4614" spans="1:8" s="178" customFormat="1" x14ac:dyDescent="0.2">
      <c r="A4614" s="209">
        <v>488100</v>
      </c>
      <c r="B4614" s="210" t="s">
        <v>241</v>
      </c>
      <c r="C4614" s="231">
        <v>400000</v>
      </c>
      <c r="D4614" s="220">
        <v>399999.99999999994</v>
      </c>
      <c r="E4614" s="220">
        <v>0</v>
      </c>
      <c r="F4614" s="221">
        <f t="shared" si="1157"/>
        <v>99.999999999999986</v>
      </c>
      <c r="G4614" s="218"/>
      <c r="H4614" s="218"/>
    </row>
    <row r="4615" spans="1:8" s="178" customFormat="1" x14ac:dyDescent="0.2">
      <c r="A4615" s="209">
        <v>488100</v>
      </c>
      <c r="B4615" s="210" t="s">
        <v>31</v>
      </c>
      <c r="C4615" s="231">
        <v>0</v>
      </c>
      <c r="D4615" s="220">
        <v>29500</v>
      </c>
      <c r="E4615" s="220">
        <v>0</v>
      </c>
      <c r="F4615" s="217">
        <v>0</v>
      </c>
      <c r="G4615" s="218"/>
      <c r="H4615" s="218"/>
    </row>
    <row r="4616" spans="1:8" s="178" customFormat="1" x14ac:dyDescent="0.2">
      <c r="A4616" s="224">
        <v>510000</v>
      </c>
      <c r="B4616" s="222" t="s">
        <v>245</v>
      </c>
      <c r="C4616" s="233">
        <f>C4617+C4621+0+0</f>
        <v>65000</v>
      </c>
      <c r="D4616" s="233">
        <f>D4617+D4621+0+0</f>
        <v>265000</v>
      </c>
      <c r="E4616" s="233">
        <f>E4617+E4621+0+0</f>
        <v>0</v>
      </c>
      <c r="F4616" s="217"/>
      <c r="G4616" s="218"/>
      <c r="H4616" s="218"/>
    </row>
    <row r="4617" spans="1:8" s="178" customFormat="1" x14ac:dyDescent="0.2">
      <c r="A4617" s="224">
        <v>511000</v>
      </c>
      <c r="B4617" s="222" t="s">
        <v>246</v>
      </c>
      <c r="C4617" s="233">
        <f>SUM(C4618:C4620)</f>
        <v>55000</v>
      </c>
      <c r="D4617" s="233">
        <f t="shared" ref="D4617" si="1158">SUM(D4618:D4620)</f>
        <v>255000</v>
      </c>
      <c r="E4617" s="233">
        <f>SUM(E4618:E4620)</f>
        <v>0</v>
      </c>
      <c r="F4617" s="217"/>
      <c r="G4617" s="218"/>
      <c r="H4617" s="218"/>
    </row>
    <row r="4618" spans="1:8" s="178" customFormat="1" x14ac:dyDescent="0.2">
      <c r="A4618" s="239">
        <v>511100</v>
      </c>
      <c r="B4618" s="210" t="s">
        <v>247</v>
      </c>
      <c r="C4618" s="231">
        <v>0</v>
      </c>
      <c r="D4618" s="220">
        <v>100000</v>
      </c>
      <c r="E4618" s="220">
        <v>0</v>
      </c>
      <c r="F4618" s="217">
        <v>0</v>
      </c>
      <c r="G4618" s="218"/>
      <c r="H4618" s="218"/>
    </row>
    <row r="4619" spans="1:8" s="178" customFormat="1" x14ac:dyDescent="0.2">
      <c r="A4619" s="209">
        <v>511300</v>
      </c>
      <c r="B4619" s="210" t="s">
        <v>249</v>
      </c>
      <c r="C4619" s="231">
        <v>5000</v>
      </c>
      <c r="D4619" s="220">
        <v>105000</v>
      </c>
      <c r="E4619" s="220">
        <v>0</v>
      </c>
      <c r="F4619" s="221"/>
      <c r="G4619" s="218"/>
      <c r="H4619" s="218"/>
    </row>
    <row r="4620" spans="1:8" s="178" customFormat="1" x14ac:dyDescent="0.2">
      <c r="A4620" s="209">
        <v>511700</v>
      </c>
      <c r="B4620" s="210" t="s">
        <v>252</v>
      </c>
      <c r="C4620" s="231">
        <v>50000</v>
      </c>
      <c r="D4620" s="220">
        <v>50000</v>
      </c>
      <c r="E4620" s="220">
        <v>0</v>
      </c>
      <c r="F4620" s="221">
        <f t="shared" ref="F4620:F4628" si="1159">D4620/C4620*100</f>
        <v>100</v>
      </c>
      <c r="G4620" s="218"/>
      <c r="H4620" s="218"/>
    </row>
    <row r="4621" spans="1:8" s="178" customFormat="1" x14ac:dyDescent="0.2">
      <c r="A4621" s="224">
        <v>516000</v>
      </c>
      <c r="B4621" s="222" t="s">
        <v>257</v>
      </c>
      <c r="C4621" s="233">
        <f>SUM(C4622)</f>
        <v>10000</v>
      </c>
      <c r="D4621" s="233">
        <f t="shared" ref="D4621" si="1160">SUM(D4622)</f>
        <v>10000</v>
      </c>
      <c r="E4621" s="233">
        <f t="shared" ref="E4621" si="1161">SUM(E4622)</f>
        <v>0</v>
      </c>
      <c r="F4621" s="217">
        <f t="shared" si="1159"/>
        <v>100</v>
      </c>
      <c r="G4621" s="218"/>
      <c r="H4621" s="218"/>
    </row>
    <row r="4622" spans="1:8" s="178" customFormat="1" x14ac:dyDescent="0.2">
      <c r="A4622" s="209">
        <v>516100</v>
      </c>
      <c r="B4622" s="210" t="s">
        <v>257</v>
      </c>
      <c r="C4622" s="231">
        <v>10000</v>
      </c>
      <c r="D4622" s="220">
        <v>10000</v>
      </c>
      <c r="E4622" s="220">
        <v>0</v>
      </c>
      <c r="F4622" s="221">
        <f t="shared" si="1159"/>
        <v>100</v>
      </c>
      <c r="G4622" s="218"/>
      <c r="H4622" s="218"/>
    </row>
    <row r="4623" spans="1:8" s="234" customFormat="1" x14ac:dyDescent="0.2">
      <c r="A4623" s="224">
        <v>630000</v>
      </c>
      <c r="B4623" s="222" t="s">
        <v>277</v>
      </c>
      <c r="C4623" s="233">
        <f>C4624+C4626</f>
        <v>10160800</v>
      </c>
      <c r="D4623" s="233">
        <f>D4624+D4626</f>
        <v>13877600</v>
      </c>
      <c r="E4623" s="233">
        <f>E4624+E4626</f>
        <v>0</v>
      </c>
      <c r="F4623" s="217">
        <f t="shared" si="1159"/>
        <v>136.57979686638848</v>
      </c>
      <c r="G4623" s="218"/>
      <c r="H4623" s="218"/>
    </row>
    <row r="4624" spans="1:8" s="234" customFormat="1" x14ac:dyDescent="0.2">
      <c r="A4624" s="224">
        <v>631000</v>
      </c>
      <c r="B4624" s="222" t="s">
        <v>278</v>
      </c>
      <c r="C4624" s="233">
        <f>C4625+0</f>
        <v>10060800</v>
      </c>
      <c r="D4624" s="233">
        <f>D4625+0</f>
        <v>13777600</v>
      </c>
      <c r="E4624" s="233">
        <f>E4625+0</f>
        <v>0</v>
      </c>
      <c r="F4624" s="217">
        <f t="shared" si="1159"/>
        <v>136.9433842239186</v>
      </c>
      <c r="G4624" s="218"/>
      <c r="H4624" s="218"/>
    </row>
    <row r="4625" spans="1:8" s="178" customFormat="1" ht="69.75" x14ac:dyDescent="0.2">
      <c r="A4625" s="209">
        <v>631900</v>
      </c>
      <c r="B4625" s="210" t="s">
        <v>663</v>
      </c>
      <c r="C4625" s="231">
        <v>10060800</v>
      </c>
      <c r="D4625" s="220">
        <v>13777600</v>
      </c>
      <c r="E4625" s="220">
        <v>0</v>
      </c>
      <c r="F4625" s="221">
        <f t="shared" si="1159"/>
        <v>136.9433842239186</v>
      </c>
      <c r="G4625" s="218"/>
      <c r="H4625" s="218"/>
    </row>
    <row r="4626" spans="1:8" s="234" customFormat="1" x14ac:dyDescent="0.2">
      <c r="A4626" s="224">
        <v>638000</v>
      </c>
      <c r="B4626" s="222" t="s">
        <v>284</v>
      </c>
      <c r="C4626" s="233">
        <f>C4627</f>
        <v>100000</v>
      </c>
      <c r="D4626" s="233">
        <f t="shared" ref="D4626" si="1162">D4627</f>
        <v>99999.999999999971</v>
      </c>
      <c r="E4626" s="233">
        <f t="shared" ref="E4626" si="1163">E4627</f>
        <v>0</v>
      </c>
      <c r="F4626" s="217">
        <f t="shared" si="1159"/>
        <v>99.999999999999972</v>
      </c>
      <c r="G4626" s="218"/>
      <c r="H4626" s="218"/>
    </row>
    <row r="4627" spans="1:8" s="178" customFormat="1" x14ac:dyDescent="0.2">
      <c r="A4627" s="209">
        <v>638100</v>
      </c>
      <c r="B4627" s="210" t="s">
        <v>285</v>
      </c>
      <c r="C4627" s="231">
        <v>100000</v>
      </c>
      <c r="D4627" s="220">
        <v>99999.999999999971</v>
      </c>
      <c r="E4627" s="220">
        <v>0</v>
      </c>
      <c r="F4627" s="221">
        <f t="shared" si="1159"/>
        <v>99.999999999999972</v>
      </c>
      <c r="G4627" s="218"/>
      <c r="H4627" s="218"/>
    </row>
    <row r="4628" spans="1:8" s="178" customFormat="1" x14ac:dyDescent="0.2">
      <c r="A4628" s="241"/>
      <c r="B4628" s="227" t="s">
        <v>294</v>
      </c>
      <c r="C4628" s="238">
        <f>C4558+C4604+C4616+C4623</f>
        <v>479223000</v>
      </c>
      <c r="D4628" s="238">
        <f>D4558+D4604+D4616+D4623</f>
        <v>488910400</v>
      </c>
      <c r="E4628" s="238">
        <f>E4558+E4604+E4616+E4623</f>
        <v>0</v>
      </c>
      <c r="F4628" s="229">
        <f t="shared" si="1159"/>
        <v>102.02148060506278</v>
      </c>
      <c r="G4628" s="218"/>
      <c r="H4628" s="218"/>
    </row>
    <row r="4629" spans="1:8" s="178" customFormat="1" x14ac:dyDescent="0.2">
      <c r="A4629" s="209"/>
      <c r="B4629" s="210"/>
      <c r="C4629" s="231"/>
      <c r="D4629" s="231"/>
      <c r="E4629" s="231"/>
      <c r="F4629" s="232"/>
      <c r="G4629" s="218"/>
      <c r="H4629" s="218"/>
    </row>
    <row r="4630" spans="1:8" s="178" customFormat="1" x14ac:dyDescent="0.2">
      <c r="A4630" s="205"/>
      <c r="B4630" s="202"/>
      <c r="C4630" s="231"/>
      <c r="D4630" s="231"/>
      <c r="E4630" s="231"/>
      <c r="F4630" s="232"/>
      <c r="G4630" s="218"/>
      <c r="H4630" s="218"/>
    </row>
    <row r="4631" spans="1:8" s="178" customFormat="1" x14ac:dyDescent="0.2">
      <c r="A4631" s="203" t="s">
        <v>514</v>
      </c>
      <c r="B4631" s="202"/>
      <c r="C4631" s="231"/>
      <c r="D4631" s="231"/>
      <c r="E4631" s="231"/>
      <c r="F4631" s="232"/>
      <c r="G4631" s="218"/>
      <c r="H4631" s="218"/>
    </row>
    <row r="4632" spans="1:8" s="178" customFormat="1" x14ac:dyDescent="0.2">
      <c r="A4632" s="203" t="s">
        <v>513</v>
      </c>
      <c r="B4632" s="202"/>
      <c r="C4632" s="231"/>
      <c r="D4632" s="231"/>
      <c r="E4632" s="231"/>
      <c r="F4632" s="232"/>
      <c r="G4632" s="218"/>
      <c r="H4632" s="218"/>
    </row>
    <row r="4633" spans="1:8" s="178" customFormat="1" x14ac:dyDescent="0.2">
      <c r="A4633" s="203" t="s">
        <v>427</v>
      </c>
      <c r="B4633" s="202"/>
      <c r="C4633" s="231"/>
      <c r="D4633" s="231"/>
      <c r="E4633" s="231"/>
      <c r="F4633" s="232"/>
      <c r="G4633" s="218"/>
      <c r="H4633" s="218"/>
    </row>
    <row r="4634" spans="1:8" s="178" customFormat="1" x14ac:dyDescent="0.2">
      <c r="A4634" s="203" t="s">
        <v>332</v>
      </c>
      <c r="B4634" s="202"/>
      <c r="C4634" s="231"/>
      <c r="D4634" s="231"/>
      <c r="E4634" s="231"/>
      <c r="F4634" s="232"/>
      <c r="G4634" s="218"/>
      <c r="H4634" s="218"/>
    </row>
    <row r="4635" spans="1:8" s="178" customFormat="1" x14ac:dyDescent="0.2">
      <c r="A4635" s="205"/>
      <c r="B4635" s="202"/>
      <c r="C4635" s="231"/>
      <c r="D4635" s="231"/>
      <c r="E4635" s="231"/>
      <c r="F4635" s="232"/>
      <c r="G4635" s="218"/>
      <c r="H4635" s="218"/>
    </row>
    <row r="4636" spans="1:8" s="178" customFormat="1" x14ac:dyDescent="0.2">
      <c r="A4636" s="224">
        <v>410000</v>
      </c>
      <c r="B4636" s="222" t="s">
        <v>44</v>
      </c>
      <c r="C4636" s="233">
        <f>C4637+C4642+C4655+C4657+0+0+0</f>
        <v>1810005300</v>
      </c>
      <c r="D4636" s="233">
        <f>D4637+D4642+D4655+D4657+0+0+0</f>
        <v>1822325300</v>
      </c>
      <c r="E4636" s="233">
        <f>E4637+E4642+E4655+E4657+0+0+0</f>
        <v>0</v>
      </c>
      <c r="F4636" s="217">
        <f t="shared" ref="F4636:F4670" si="1164">D4636/C4636*100</f>
        <v>100.68066099032971</v>
      </c>
      <c r="G4636" s="218"/>
      <c r="H4636" s="218"/>
    </row>
    <row r="4637" spans="1:8" s="178" customFormat="1" x14ac:dyDescent="0.2">
      <c r="A4637" s="224">
        <v>411000</v>
      </c>
      <c r="B4637" s="215" t="s">
        <v>45</v>
      </c>
      <c r="C4637" s="233">
        <f>SUM(C4638:C4641)</f>
        <v>17521500</v>
      </c>
      <c r="D4637" s="233">
        <f t="shared" ref="D4637" si="1165">SUM(D4638:D4641)</f>
        <v>17241500</v>
      </c>
      <c r="E4637" s="233">
        <f>SUM(E4638:E4641)</f>
        <v>0</v>
      </c>
      <c r="F4637" s="217">
        <f t="shared" si="1164"/>
        <v>98.401963302228694</v>
      </c>
      <c r="G4637" s="218"/>
      <c r="H4637" s="218"/>
    </row>
    <row r="4638" spans="1:8" s="178" customFormat="1" x14ac:dyDescent="0.2">
      <c r="A4638" s="209">
        <v>411100</v>
      </c>
      <c r="B4638" s="210" t="s">
        <v>46</v>
      </c>
      <c r="C4638" s="231">
        <v>16232000</v>
      </c>
      <c r="D4638" s="220">
        <v>15901999.999999998</v>
      </c>
      <c r="E4638" s="220">
        <v>0</v>
      </c>
      <c r="F4638" s="221">
        <f t="shared" si="1164"/>
        <v>97.966978807294225</v>
      </c>
      <c r="G4638" s="218"/>
      <c r="H4638" s="218"/>
    </row>
    <row r="4639" spans="1:8" s="178" customFormat="1" ht="46.5" x14ac:dyDescent="0.2">
      <c r="A4639" s="209">
        <v>411200</v>
      </c>
      <c r="B4639" s="210" t="s">
        <v>47</v>
      </c>
      <c r="C4639" s="231">
        <v>420000</v>
      </c>
      <c r="D4639" s="220">
        <v>470000</v>
      </c>
      <c r="E4639" s="220">
        <v>0</v>
      </c>
      <c r="F4639" s="221">
        <f t="shared" si="1164"/>
        <v>111.90476190476191</v>
      </c>
      <c r="G4639" s="218"/>
      <c r="H4639" s="218"/>
    </row>
    <row r="4640" spans="1:8" s="178" customFormat="1" ht="46.5" x14ac:dyDescent="0.2">
      <c r="A4640" s="209">
        <v>411300</v>
      </c>
      <c r="B4640" s="210" t="s">
        <v>48</v>
      </c>
      <c r="C4640" s="231">
        <v>619500</v>
      </c>
      <c r="D4640" s="220">
        <v>594500</v>
      </c>
      <c r="E4640" s="220">
        <v>0</v>
      </c>
      <c r="F4640" s="221">
        <f t="shared" si="1164"/>
        <v>95.964487489911221</v>
      </c>
      <c r="G4640" s="218"/>
      <c r="H4640" s="218"/>
    </row>
    <row r="4641" spans="1:8" s="178" customFormat="1" x14ac:dyDescent="0.2">
      <c r="A4641" s="209">
        <v>411400</v>
      </c>
      <c r="B4641" s="210" t="s">
        <v>49</v>
      </c>
      <c r="C4641" s="231">
        <v>250000</v>
      </c>
      <c r="D4641" s="220">
        <v>274999.99999999965</v>
      </c>
      <c r="E4641" s="220">
        <v>0</v>
      </c>
      <c r="F4641" s="221">
        <f t="shared" si="1164"/>
        <v>109.99999999999986</v>
      </c>
      <c r="G4641" s="218"/>
      <c r="H4641" s="218"/>
    </row>
    <row r="4642" spans="1:8" s="178" customFormat="1" x14ac:dyDescent="0.2">
      <c r="A4642" s="224">
        <v>412000</v>
      </c>
      <c r="B4642" s="222" t="s">
        <v>50</v>
      </c>
      <c r="C4642" s="233">
        <f>SUM(C4643:C4654)</f>
        <v>7183800</v>
      </c>
      <c r="D4642" s="233">
        <f>SUM(D4643:D4654)</f>
        <v>8083799.9999999991</v>
      </c>
      <c r="E4642" s="233">
        <f>SUM(E4643:E4654)</f>
        <v>0</v>
      </c>
      <c r="F4642" s="217">
        <f t="shared" si="1164"/>
        <v>112.52818842395389</v>
      </c>
      <c r="G4642" s="218"/>
      <c r="H4642" s="218"/>
    </row>
    <row r="4643" spans="1:8" s="178" customFormat="1" x14ac:dyDescent="0.2">
      <c r="A4643" s="209">
        <v>412100</v>
      </c>
      <c r="B4643" s="210" t="s">
        <v>51</v>
      </c>
      <c r="C4643" s="231">
        <v>64800</v>
      </c>
      <c r="D4643" s="220">
        <v>64800</v>
      </c>
      <c r="E4643" s="220">
        <v>0</v>
      </c>
      <c r="F4643" s="221">
        <f t="shared" si="1164"/>
        <v>100</v>
      </c>
      <c r="G4643" s="218"/>
      <c r="H4643" s="218"/>
    </row>
    <row r="4644" spans="1:8" s="178" customFormat="1" ht="46.5" x14ac:dyDescent="0.2">
      <c r="A4644" s="209">
        <v>412200</v>
      </c>
      <c r="B4644" s="210" t="s">
        <v>52</v>
      </c>
      <c r="C4644" s="231">
        <v>1400000</v>
      </c>
      <c r="D4644" s="220">
        <v>1450000</v>
      </c>
      <c r="E4644" s="220">
        <v>0</v>
      </c>
      <c r="F4644" s="221">
        <f t="shared" si="1164"/>
        <v>103.57142857142858</v>
      </c>
      <c r="G4644" s="218"/>
      <c r="H4644" s="218"/>
    </row>
    <row r="4645" spans="1:8" s="178" customFormat="1" x14ac:dyDescent="0.2">
      <c r="A4645" s="209">
        <v>412300</v>
      </c>
      <c r="B4645" s="210" t="s">
        <v>53</v>
      </c>
      <c r="C4645" s="231">
        <v>170000</v>
      </c>
      <c r="D4645" s="220">
        <v>182000</v>
      </c>
      <c r="E4645" s="220">
        <v>0</v>
      </c>
      <c r="F4645" s="221">
        <f t="shared" si="1164"/>
        <v>107.05882352941177</v>
      </c>
      <c r="G4645" s="218"/>
      <c r="H4645" s="218"/>
    </row>
    <row r="4646" spans="1:8" s="178" customFormat="1" x14ac:dyDescent="0.2">
      <c r="A4646" s="209">
        <v>412500</v>
      </c>
      <c r="B4646" s="210" t="s">
        <v>57</v>
      </c>
      <c r="C4646" s="231">
        <v>115000</v>
      </c>
      <c r="D4646" s="220">
        <v>115000</v>
      </c>
      <c r="E4646" s="220">
        <v>0</v>
      </c>
      <c r="F4646" s="221">
        <f t="shared" si="1164"/>
        <v>100</v>
      </c>
      <c r="G4646" s="218"/>
      <c r="H4646" s="218"/>
    </row>
    <row r="4647" spans="1:8" s="178" customFormat="1" x14ac:dyDescent="0.2">
      <c r="A4647" s="209">
        <v>412600</v>
      </c>
      <c r="B4647" s="210" t="s">
        <v>58</v>
      </c>
      <c r="C4647" s="231">
        <v>90000</v>
      </c>
      <c r="D4647" s="220">
        <v>90000</v>
      </c>
      <c r="E4647" s="220">
        <v>0</v>
      </c>
      <c r="F4647" s="221">
        <f t="shared" si="1164"/>
        <v>100</v>
      </c>
      <c r="G4647" s="218"/>
      <c r="H4647" s="218"/>
    </row>
    <row r="4648" spans="1:8" s="178" customFormat="1" x14ac:dyDescent="0.2">
      <c r="A4648" s="209">
        <v>412700</v>
      </c>
      <c r="B4648" s="210" t="s">
        <v>60</v>
      </c>
      <c r="C4648" s="231">
        <v>5150000</v>
      </c>
      <c r="D4648" s="220">
        <v>5999999.9999999991</v>
      </c>
      <c r="E4648" s="220">
        <v>0</v>
      </c>
      <c r="F4648" s="221">
        <f t="shared" si="1164"/>
        <v>116.50485436893203</v>
      </c>
      <c r="G4648" s="218"/>
      <c r="H4648" s="218"/>
    </row>
    <row r="4649" spans="1:8" s="178" customFormat="1" x14ac:dyDescent="0.2">
      <c r="A4649" s="209">
        <v>412900</v>
      </c>
      <c r="B4649" s="210" t="s">
        <v>74</v>
      </c>
      <c r="C4649" s="231">
        <v>2300</v>
      </c>
      <c r="D4649" s="220">
        <v>2300</v>
      </c>
      <c r="E4649" s="220">
        <v>0</v>
      </c>
      <c r="F4649" s="221">
        <f t="shared" si="1164"/>
        <v>100</v>
      </c>
      <c r="G4649" s="218"/>
      <c r="H4649" s="218"/>
    </row>
    <row r="4650" spans="1:8" s="178" customFormat="1" x14ac:dyDescent="0.2">
      <c r="A4650" s="209">
        <v>412900</v>
      </c>
      <c r="B4650" s="210" t="s">
        <v>75</v>
      </c>
      <c r="C4650" s="231">
        <v>90000</v>
      </c>
      <c r="D4650" s="220">
        <v>90000</v>
      </c>
      <c r="E4650" s="220">
        <v>0</v>
      </c>
      <c r="F4650" s="221">
        <f t="shared" si="1164"/>
        <v>100</v>
      </c>
      <c r="G4650" s="218"/>
      <c r="H4650" s="218"/>
    </row>
    <row r="4651" spans="1:8" s="178" customFormat="1" x14ac:dyDescent="0.2">
      <c r="A4651" s="209">
        <v>412900</v>
      </c>
      <c r="B4651" s="210" t="s">
        <v>76</v>
      </c>
      <c r="C4651" s="231">
        <v>45000</v>
      </c>
      <c r="D4651" s="220">
        <v>32999.999999999978</v>
      </c>
      <c r="E4651" s="220">
        <v>0</v>
      </c>
      <c r="F4651" s="221">
        <f t="shared" si="1164"/>
        <v>73.333333333333286</v>
      </c>
      <c r="G4651" s="218"/>
      <c r="H4651" s="218"/>
    </row>
    <row r="4652" spans="1:8" s="178" customFormat="1" ht="46.5" x14ac:dyDescent="0.2">
      <c r="A4652" s="209">
        <v>412900</v>
      </c>
      <c r="B4652" s="223" t="s">
        <v>77</v>
      </c>
      <c r="C4652" s="231">
        <v>11300</v>
      </c>
      <c r="D4652" s="220">
        <v>11300</v>
      </c>
      <c r="E4652" s="220">
        <v>0</v>
      </c>
      <c r="F4652" s="221">
        <f t="shared" si="1164"/>
        <v>100</v>
      </c>
      <c r="G4652" s="218"/>
      <c r="H4652" s="218"/>
    </row>
    <row r="4653" spans="1:8" s="178" customFormat="1" x14ac:dyDescent="0.2">
      <c r="A4653" s="209">
        <v>412900</v>
      </c>
      <c r="B4653" s="210" t="s">
        <v>78</v>
      </c>
      <c r="C4653" s="231">
        <v>35400</v>
      </c>
      <c r="D4653" s="220">
        <v>35400</v>
      </c>
      <c r="E4653" s="220">
        <v>0</v>
      </c>
      <c r="F4653" s="221">
        <f t="shared" si="1164"/>
        <v>100</v>
      </c>
      <c r="G4653" s="218"/>
      <c r="H4653" s="218"/>
    </row>
    <row r="4654" spans="1:8" s="178" customFormat="1" x14ac:dyDescent="0.2">
      <c r="A4654" s="209">
        <v>412900</v>
      </c>
      <c r="B4654" s="210" t="s">
        <v>80</v>
      </c>
      <c r="C4654" s="231">
        <v>10000</v>
      </c>
      <c r="D4654" s="220">
        <v>10000</v>
      </c>
      <c r="E4654" s="220">
        <v>0</v>
      </c>
      <c r="F4654" s="221">
        <f t="shared" si="1164"/>
        <v>100</v>
      </c>
      <c r="G4654" s="218"/>
      <c r="H4654" s="218"/>
    </row>
    <row r="4655" spans="1:8" s="178" customFormat="1" ht="46.5" x14ac:dyDescent="0.2">
      <c r="A4655" s="224">
        <v>417000</v>
      </c>
      <c r="B4655" s="222" t="s">
        <v>196</v>
      </c>
      <c r="C4655" s="233">
        <f>C4656</f>
        <v>1785000000</v>
      </c>
      <c r="D4655" s="233">
        <f t="shared" ref="D4655" si="1166">D4656</f>
        <v>1796600000</v>
      </c>
      <c r="E4655" s="233">
        <f t="shared" ref="E4655" si="1167">E4656</f>
        <v>0</v>
      </c>
      <c r="F4655" s="217">
        <f t="shared" si="1164"/>
        <v>100.64985994397759</v>
      </c>
      <c r="G4655" s="218"/>
      <c r="H4655" s="218"/>
    </row>
    <row r="4656" spans="1:8" s="178" customFormat="1" x14ac:dyDescent="0.2">
      <c r="A4656" s="209">
        <v>417100</v>
      </c>
      <c r="B4656" s="210" t="s">
        <v>197</v>
      </c>
      <c r="C4656" s="231">
        <v>1785000000</v>
      </c>
      <c r="D4656" s="220">
        <v>1796600000</v>
      </c>
      <c r="E4656" s="220">
        <v>0</v>
      </c>
      <c r="F4656" s="221">
        <f t="shared" si="1164"/>
        <v>100.64985994397759</v>
      </c>
      <c r="G4656" s="218"/>
      <c r="H4656" s="218"/>
    </row>
    <row r="4657" spans="1:8" s="234" customFormat="1" x14ac:dyDescent="0.2">
      <c r="A4657" s="224">
        <v>419000</v>
      </c>
      <c r="B4657" s="222" t="s">
        <v>201</v>
      </c>
      <c r="C4657" s="233">
        <f>C4658</f>
        <v>300000</v>
      </c>
      <c r="D4657" s="233">
        <f t="shared" ref="D4657" si="1168">D4658</f>
        <v>400000</v>
      </c>
      <c r="E4657" s="233">
        <f t="shared" ref="E4657" si="1169">E4658</f>
        <v>0</v>
      </c>
      <c r="F4657" s="217">
        <f t="shared" si="1164"/>
        <v>133.33333333333331</v>
      </c>
      <c r="G4657" s="218"/>
      <c r="H4657" s="218"/>
    </row>
    <row r="4658" spans="1:8" s="178" customFormat="1" x14ac:dyDescent="0.2">
      <c r="A4658" s="209">
        <v>419100</v>
      </c>
      <c r="B4658" s="210" t="s">
        <v>201</v>
      </c>
      <c r="C4658" s="231">
        <v>300000</v>
      </c>
      <c r="D4658" s="220">
        <v>400000</v>
      </c>
      <c r="E4658" s="220">
        <v>0</v>
      </c>
      <c r="F4658" s="221">
        <f t="shared" si="1164"/>
        <v>133.33333333333331</v>
      </c>
      <c r="G4658" s="218"/>
      <c r="H4658" s="218"/>
    </row>
    <row r="4659" spans="1:8" s="178" customFormat="1" x14ac:dyDescent="0.2">
      <c r="A4659" s="224">
        <v>510000</v>
      </c>
      <c r="B4659" s="222" t="s">
        <v>245</v>
      </c>
      <c r="C4659" s="233">
        <f>C4660+0+C4663</f>
        <v>217000</v>
      </c>
      <c r="D4659" s="233">
        <f>D4660+0+D4663</f>
        <v>217000</v>
      </c>
      <c r="E4659" s="233">
        <f>E4660+0+E4663</f>
        <v>0</v>
      </c>
      <c r="F4659" s="217">
        <f t="shared" si="1164"/>
        <v>100</v>
      </c>
      <c r="G4659" s="218"/>
      <c r="H4659" s="218"/>
    </row>
    <row r="4660" spans="1:8" s="178" customFormat="1" x14ac:dyDescent="0.2">
      <c r="A4660" s="224">
        <v>511000</v>
      </c>
      <c r="B4660" s="222" t="s">
        <v>246</v>
      </c>
      <c r="C4660" s="233">
        <f>SUM(C4661:C4662)</f>
        <v>190000</v>
      </c>
      <c r="D4660" s="233">
        <f>SUM(D4661:D4662)</f>
        <v>190000</v>
      </c>
      <c r="E4660" s="233">
        <f>SUM(E4661:E4662)</f>
        <v>0</v>
      </c>
      <c r="F4660" s="217">
        <f t="shared" si="1164"/>
        <v>100</v>
      </c>
      <c r="G4660" s="218"/>
      <c r="H4660" s="218"/>
    </row>
    <row r="4661" spans="1:8" s="178" customFormat="1" ht="46.5" x14ac:dyDescent="0.2">
      <c r="A4661" s="239">
        <v>511200</v>
      </c>
      <c r="B4661" s="210" t="s">
        <v>248</v>
      </c>
      <c r="C4661" s="231">
        <v>40000</v>
      </c>
      <c r="D4661" s="220">
        <v>40000</v>
      </c>
      <c r="E4661" s="220">
        <v>0</v>
      </c>
      <c r="F4661" s="221">
        <f t="shared" si="1164"/>
        <v>100</v>
      </c>
      <c r="G4661" s="218"/>
      <c r="H4661" s="218"/>
    </row>
    <row r="4662" spans="1:8" s="178" customFormat="1" x14ac:dyDescent="0.2">
      <c r="A4662" s="209">
        <v>511300</v>
      </c>
      <c r="B4662" s="210" t="s">
        <v>249</v>
      </c>
      <c r="C4662" s="231">
        <v>150000</v>
      </c>
      <c r="D4662" s="220">
        <v>150000</v>
      </c>
      <c r="E4662" s="220">
        <v>0</v>
      </c>
      <c r="F4662" s="221">
        <f t="shared" si="1164"/>
        <v>100</v>
      </c>
      <c r="G4662" s="218"/>
      <c r="H4662" s="218"/>
    </row>
    <row r="4663" spans="1:8" s="178" customFormat="1" x14ac:dyDescent="0.2">
      <c r="A4663" s="224">
        <v>516000</v>
      </c>
      <c r="B4663" s="222" t="s">
        <v>257</v>
      </c>
      <c r="C4663" s="233">
        <f>C4664</f>
        <v>27000</v>
      </c>
      <c r="D4663" s="233">
        <f t="shared" ref="D4663" si="1170">D4664</f>
        <v>27000</v>
      </c>
      <c r="E4663" s="233">
        <f t="shared" ref="E4663" si="1171">E4664</f>
        <v>0</v>
      </c>
      <c r="F4663" s="217">
        <f t="shared" si="1164"/>
        <v>100</v>
      </c>
      <c r="G4663" s="218"/>
      <c r="H4663" s="218"/>
    </row>
    <row r="4664" spans="1:8" s="178" customFormat="1" x14ac:dyDescent="0.2">
      <c r="A4664" s="209">
        <v>516100</v>
      </c>
      <c r="B4664" s="210" t="s">
        <v>257</v>
      </c>
      <c r="C4664" s="231">
        <v>27000</v>
      </c>
      <c r="D4664" s="220">
        <v>27000</v>
      </c>
      <c r="E4664" s="220">
        <v>0</v>
      </c>
      <c r="F4664" s="221">
        <f t="shared" si="1164"/>
        <v>100</v>
      </c>
      <c r="G4664" s="218"/>
      <c r="H4664" s="218"/>
    </row>
    <row r="4665" spans="1:8" s="234" customFormat="1" x14ac:dyDescent="0.2">
      <c r="A4665" s="224">
        <v>630000</v>
      </c>
      <c r="B4665" s="222" t="s">
        <v>277</v>
      </c>
      <c r="C4665" s="233">
        <f>C4666+C4668</f>
        <v>533000</v>
      </c>
      <c r="D4665" s="233">
        <f>D4666+D4668</f>
        <v>633000</v>
      </c>
      <c r="E4665" s="233">
        <f>E4666+E4668</f>
        <v>0</v>
      </c>
      <c r="F4665" s="217">
        <f t="shared" si="1164"/>
        <v>118.76172607879924</v>
      </c>
      <c r="G4665" s="218"/>
      <c r="H4665" s="218"/>
    </row>
    <row r="4666" spans="1:8" s="234" customFormat="1" x14ac:dyDescent="0.2">
      <c r="A4666" s="224">
        <v>631000</v>
      </c>
      <c r="B4666" s="222" t="s">
        <v>278</v>
      </c>
      <c r="C4666" s="233">
        <f>C4667+0+0</f>
        <v>3000</v>
      </c>
      <c r="D4666" s="233">
        <f>D4667+0+0</f>
        <v>3000</v>
      </c>
      <c r="E4666" s="233">
        <f>E4667+0+0</f>
        <v>0</v>
      </c>
      <c r="F4666" s="217">
        <f t="shared" si="1164"/>
        <v>100</v>
      </c>
      <c r="G4666" s="218"/>
      <c r="H4666" s="218"/>
    </row>
    <row r="4667" spans="1:8" s="178" customFormat="1" x14ac:dyDescent="0.2">
      <c r="A4667" s="209">
        <v>631100</v>
      </c>
      <c r="B4667" s="210" t="s">
        <v>279</v>
      </c>
      <c r="C4667" s="231">
        <v>3000</v>
      </c>
      <c r="D4667" s="220">
        <v>3000</v>
      </c>
      <c r="E4667" s="220">
        <v>0</v>
      </c>
      <c r="F4667" s="221">
        <f t="shared" si="1164"/>
        <v>100</v>
      </c>
      <c r="G4667" s="218"/>
      <c r="H4667" s="218"/>
    </row>
    <row r="4668" spans="1:8" s="234" customFormat="1" x14ac:dyDescent="0.2">
      <c r="A4668" s="224">
        <v>638000</v>
      </c>
      <c r="B4668" s="222" t="s">
        <v>284</v>
      </c>
      <c r="C4668" s="233">
        <f>C4669+0</f>
        <v>530000</v>
      </c>
      <c r="D4668" s="233">
        <f>D4669+0</f>
        <v>630000</v>
      </c>
      <c r="E4668" s="233">
        <f>E4669+0</f>
        <v>0</v>
      </c>
      <c r="F4668" s="217">
        <f t="shared" si="1164"/>
        <v>118.86792452830188</v>
      </c>
      <c r="G4668" s="218"/>
      <c r="H4668" s="218"/>
    </row>
    <row r="4669" spans="1:8" s="178" customFormat="1" x14ac:dyDescent="0.2">
      <c r="A4669" s="209">
        <v>638100</v>
      </c>
      <c r="B4669" s="210" t="s">
        <v>285</v>
      </c>
      <c r="C4669" s="231">
        <v>530000</v>
      </c>
      <c r="D4669" s="220">
        <v>630000</v>
      </c>
      <c r="E4669" s="220">
        <v>0</v>
      </c>
      <c r="F4669" s="221">
        <f t="shared" si="1164"/>
        <v>118.86792452830188</v>
      </c>
      <c r="G4669" s="218"/>
      <c r="H4669" s="218"/>
    </row>
    <row r="4670" spans="1:8" s="178" customFormat="1" x14ac:dyDescent="0.2">
      <c r="A4670" s="241"/>
      <c r="B4670" s="227" t="s">
        <v>294</v>
      </c>
      <c r="C4670" s="238">
        <f>C4636+C4659+0+C4665+0</f>
        <v>1810755300</v>
      </c>
      <c r="D4670" s="238">
        <f>D4636+D4659+0+D4665+0</f>
        <v>1823175300</v>
      </c>
      <c r="E4670" s="238">
        <f>E4636+E4659+0+E4665+0</f>
        <v>0</v>
      </c>
      <c r="F4670" s="229">
        <f t="shared" si="1164"/>
        <v>100.68590162348275</v>
      </c>
      <c r="G4670" s="218"/>
      <c r="H4670" s="218"/>
    </row>
    <row r="4671" spans="1:8" s="178" customFormat="1" x14ac:dyDescent="0.2">
      <c r="A4671" s="224"/>
      <c r="B4671" s="222"/>
      <c r="C4671" s="231"/>
      <c r="D4671" s="231"/>
      <c r="E4671" s="231"/>
      <c r="F4671" s="232"/>
      <c r="G4671" s="218"/>
      <c r="H4671" s="218"/>
    </row>
    <row r="4672" spans="1:8" s="178" customFormat="1" x14ac:dyDescent="0.2">
      <c r="A4672" s="205"/>
      <c r="B4672" s="202"/>
      <c r="C4672" s="231"/>
      <c r="D4672" s="231"/>
      <c r="E4672" s="231"/>
      <c r="F4672" s="232"/>
      <c r="G4672" s="218"/>
      <c r="H4672" s="218"/>
    </row>
    <row r="4673" spans="1:8" s="178" customFormat="1" x14ac:dyDescent="0.2">
      <c r="A4673" s="209" t="s">
        <v>637</v>
      </c>
      <c r="B4673" s="222"/>
      <c r="C4673" s="231"/>
      <c r="D4673" s="231"/>
      <c r="E4673" s="231"/>
      <c r="F4673" s="232"/>
      <c r="G4673" s="218"/>
      <c r="H4673" s="218"/>
    </row>
    <row r="4674" spans="1:8" s="178" customFormat="1" x14ac:dyDescent="0.2">
      <c r="A4674" s="209" t="s">
        <v>515</v>
      </c>
      <c r="B4674" s="222"/>
      <c r="C4674" s="231"/>
      <c r="D4674" s="231"/>
      <c r="E4674" s="231"/>
      <c r="F4674" s="232"/>
      <c r="G4674" s="218"/>
      <c r="H4674" s="218"/>
    </row>
    <row r="4675" spans="1:8" s="178" customFormat="1" x14ac:dyDescent="0.2">
      <c r="A4675" s="209" t="s">
        <v>423</v>
      </c>
      <c r="B4675" s="222"/>
      <c r="C4675" s="231"/>
      <c r="D4675" s="231"/>
      <c r="E4675" s="231"/>
      <c r="F4675" s="232"/>
      <c r="G4675" s="218"/>
      <c r="H4675" s="218"/>
    </row>
    <row r="4676" spans="1:8" s="178" customFormat="1" x14ac:dyDescent="0.2">
      <c r="A4676" s="209" t="s">
        <v>293</v>
      </c>
      <c r="B4676" s="222"/>
      <c r="C4676" s="231"/>
      <c r="D4676" s="231"/>
      <c r="E4676" s="231"/>
      <c r="F4676" s="232"/>
      <c r="G4676" s="218"/>
      <c r="H4676" s="218"/>
    </row>
    <row r="4677" spans="1:8" s="178" customFormat="1" x14ac:dyDescent="0.2">
      <c r="A4677" s="209"/>
      <c r="B4677" s="211"/>
      <c r="C4677" s="212"/>
      <c r="D4677" s="212"/>
      <c r="E4677" s="212"/>
      <c r="F4677" s="213"/>
      <c r="G4677" s="218"/>
      <c r="H4677" s="218"/>
    </row>
    <row r="4678" spans="1:8" s="178" customFormat="1" x14ac:dyDescent="0.2">
      <c r="A4678" s="224">
        <v>410000</v>
      </c>
      <c r="B4678" s="215" t="s">
        <v>44</v>
      </c>
      <c r="C4678" s="233">
        <f>C4679+C4684+C4697+C4699</f>
        <v>4809000</v>
      </c>
      <c r="D4678" s="233">
        <f t="shared" ref="D4678" si="1172">D4679+D4684+D4697+D4699</f>
        <v>8805000</v>
      </c>
      <c r="E4678" s="233">
        <f>E4679+E4684+E4697+E4699</f>
        <v>0</v>
      </c>
      <c r="F4678" s="217">
        <f t="shared" ref="F4678:F4698" si="1173">D4678/C4678*100</f>
        <v>183.09419837804117</v>
      </c>
      <c r="G4678" s="218"/>
      <c r="H4678" s="218"/>
    </row>
    <row r="4679" spans="1:8" s="178" customFormat="1" x14ac:dyDescent="0.2">
      <c r="A4679" s="224">
        <v>411000</v>
      </c>
      <c r="B4679" s="215" t="s">
        <v>45</v>
      </c>
      <c r="C4679" s="233">
        <f>SUM(C4680:C4683)</f>
        <v>2443000</v>
      </c>
      <c r="D4679" s="233">
        <f t="shared" ref="D4679" si="1174">SUM(D4680:D4683)</f>
        <v>2441000</v>
      </c>
      <c r="E4679" s="233">
        <f>SUM(E4680:E4683)</f>
        <v>0</v>
      </c>
      <c r="F4679" s="217">
        <f t="shared" si="1173"/>
        <v>99.918133442488738</v>
      </c>
      <c r="G4679" s="218"/>
      <c r="H4679" s="218"/>
    </row>
    <row r="4680" spans="1:8" s="178" customFormat="1" x14ac:dyDescent="0.2">
      <c r="A4680" s="209">
        <v>411100</v>
      </c>
      <c r="B4680" s="210" t="s">
        <v>46</v>
      </c>
      <c r="C4680" s="231">
        <v>2320000</v>
      </c>
      <c r="D4680" s="220">
        <v>2255000</v>
      </c>
      <c r="E4680" s="220">
        <v>0</v>
      </c>
      <c r="F4680" s="221">
        <f t="shared" si="1173"/>
        <v>97.198275862068968</v>
      </c>
      <c r="G4680" s="218"/>
      <c r="H4680" s="218"/>
    </row>
    <row r="4681" spans="1:8" s="178" customFormat="1" ht="46.5" x14ac:dyDescent="0.2">
      <c r="A4681" s="209">
        <v>411200</v>
      </c>
      <c r="B4681" s="210" t="s">
        <v>47</v>
      </c>
      <c r="C4681" s="231">
        <v>65000</v>
      </c>
      <c r="D4681" s="220">
        <v>80000</v>
      </c>
      <c r="E4681" s="220">
        <v>0</v>
      </c>
      <c r="F4681" s="221">
        <f t="shared" si="1173"/>
        <v>123.07692307692308</v>
      </c>
      <c r="G4681" s="218"/>
      <c r="H4681" s="218"/>
    </row>
    <row r="4682" spans="1:8" s="178" customFormat="1" ht="46.5" x14ac:dyDescent="0.2">
      <c r="A4682" s="209">
        <v>411300</v>
      </c>
      <c r="B4682" s="210" t="s">
        <v>48</v>
      </c>
      <c r="C4682" s="231">
        <v>45000</v>
      </c>
      <c r="D4682" s="220">
        <v>88000</v>
      </c>
      <c r="E4682" s="220">
        <v>0</v>
      </c>
      <c r="F4682" s="221">
        <f t="shared" si="1173"/>
        <v>195.55555555555554</v>
      </c>
      <c r="G4682" s="218"/>
      <c r="H4682" s="218"/>
    </row>
    <row r="4683" spans="1:8" s="178" customFormat="1" x14ac:dyDescent="0.2">
      <c r="A4683" s="209">
        <v>411400</v>
      </c>
      <c r="B4683" s="210" t="s">
        <v>49</v>
      </c>
      <c r="C4683" s="231">
        <v>13000</v>
      </c>
      <c r="D4683" s="220">
        <v>18000</v>
      </c>
      <c r="E4683" s="220">
        <v>0</v>
      </c>
      <c r="F4683" s="221">
        <f t="shared" si="1173"/>
        <v>138.46153846153845</v>
      </c>
      <c r="G4683" s="218"/>
      <c r="H4683" s="218"/>
    </row>
    <row r="4684" spans="1:8" s="178" customFormat="1" x14ac:dyDescent="0.2">
      <c r="A4684" s="224">
        <v>412000</v>
      </c>
      <c r="B4684" s="222" t="s">
        <v>50</v>
      </c>
      <c r="C4684" s="233">
        <f>SUM(C4685:C4696)</f>
        <v>2306000</v>
      </c>
      <c r="D4684" s="233">
        <f t="shared" ref="D4684" si="1175">SUM(D4685:D4696)</f>
        <v>2374000</v>
      </c>
      <c r="E4684" s="233">
        <f>SUM(E4685:E4696)</f>
        <v>0</v>
      </c>
      <c r="F4684" s="217">
        <f t="shared" si="1173"/>
        <v>102.94882914137034</v>
      </c>
      <c r="G4684" s="218"/>
      <c r="H4684" s="218"/>
    </row>
    <row r="4685" spans="1:8" s="178" customFormat="1" x14ac:dyDescent="0.2">
      <c r="A4685" s="209">
        <v>412100</v>
      </c>
      <c r="B4685" s="210" t="s">
        <v>51</v>
      </c>
      <c r="C4685" s="231">
        <v>6000</v>
      </c>
      <c r="D4685" s="220">
        <v>6000</v>
      </c>
      <c r="E4685" s="220">
        <v>0</v>
      </c>
      <c r="F4685" s="221">
        <f t="shared" si="1173"/>
        <v>100</v>
      </c>
      <c r="G4685" s="218"/>
      <c r="H4685" s="218"/>
    </row>
    <row r="4686" spans="1:8" s="178" customFormat="1" ht="46.5" x14ac:dyDescent="0.2">
      <c r="A4686" s="209">
        <v>412200</v>
      </c>
      <c r="B4686" s="210" t="s">
        <v>52</v>
      </c>
      <c r="C4686" s="231">
        <v>19000</v>
      </c>
      <c r="D4686" s="220">
        <v>21000</v>
      </c>
      <c r="E4686" s="220">
        <v>0</v>
      </c>
      <c r="F4686" s="221">
        <f t="shared" si="1173"/>
        <v>110.5263157894737</v>
      </c>
      <c r="G4686" s="218"/>
      <c r="H4686" s="218"/>
    </row>
    <row r="4687" spans="1:8" s="178" customFormat="1" x14ac:dyDescent="0.2">
      <c r="A4687" s="209">
        <v>412300</v>
      </c>
      <c r="B4687" s="210" t="s">
        <v>53</v>
      </c>
      <c r="C4687" s="231">
        <v>15000</v>
      </c>
      <c r="D4687" s="220">
        <v>16000</v>
      </c>
      <c r="E4687" s="220">
        <v>0</v>
      </c>
      <c r="F4687" s="221">
        <f t="shared" si="1173"/>
        <v>106.66666666666667</v>
      </c>
      <c r="G4687" s="218"/>
      <c r="H4687" s="218"/>
    </row>
    <row r="4688" spans="1:8" s="178" customFormat="1" x14ac:dyDescent="0.2">
      <c r="A4688" s="209">
        <v>412500</v>
      </c>
      <c r="B4688" s="210" t="s">
        <v>57</v>
      </c>
      <c r="C4688" s="231">
        <v>15000</v>
      </c>
      <c r="D4688" s="220">
        <v>20000</v>
      </c>
      <c r="E4688" s="220">
        <v>0</v>
      </c>
      <c r="F4688" s="221">
        <f t="shared" si="1173"/>
        <v>133.33333333333331</v>
      </c>
      <c r="G4688" s="218"/>
      <c r="H4688" s="218"/>
    </row>
    <row r="4689" spans="1:8" s="178" customFormat="1" x14ac:dyDescent="0.2">
      <c r="A4689" s="209">
        <v>412600</v>
      </c>
      <c r="B4689" s="210" t="s">
        <v>58</v>
      </c>
      <c r="C4689" s="231">
        <v>80000</v>
      </c>
      <c r="D4689" s="220">
        <v>115000</v>
      </c>
      <c r="E4689" s="220">
        <v>0</v>
      </c>
      <c r="F4689" s="221">
        <f t="shared" si="1173"/>
        <v>143.75</v>
      </c>
      <c r="G4689" s="218"/>
      <c r="H4689" s="218"/>
    </row>
    <row r="4690" spans="1:8" s="178" customFormat="1" x14ac:dyDescent="0.2">
      <c r="A4690" s="209">
        <v>412700</v>
      </c>
      <c r="B4690" s="210" t="s">
        <v>60</v>
      </c>
      <c r="C4690" s="231">
        <v>2150000</v>
      </c>
      <c r="D4690" s="220">
        <v>2150000</v>
      </c>
      <c r="E4690" s="220">
        <v>0</v>
      </c>
      <c r="F4690" s="221">
        <f t="shared" si="1173"/>
        <v>100</v>
      </c>
      <c r="G4690" s="218"/>
      <c r="H4690" s="218"/>
    </row>
    <row r="4691" spans="1:8" s="178" customFormat="1" x14ac:dyDescent="0.2">
      <c r="A4691" s="209">
        <v>412900</v>
      </c>
      <c r="B4691" s="210" t="s">
        <v>74</v>
      </c>
      <c r="C4691" s="231">
        <v>2500</v>
      </c>
      <c r="D4691" s="220">
        <v>5499.9999999999982</v>
      </c>
      <c r="E4691" s="220">
        <v>0</v>
      </c>
      <c r="F4691" s="221">
        <f t="shared" si="1173"/>
        <v>219.99999999999994</v>
      </c>
      <c r="G4691" s="218"/>
      <c r="H4691" s="218"/>
    </row>
    <row r="4692" spans="1:8" s="178" customFormat="1" x14ac:dyDescent="0.2">
      <c r="A4692" s="209">
        <v>412900</v>
      </c>
      <c r="B4692" s="210" t="s">
        <v>75</v>
      </c>
      <c r="C4692" s="231">
        <v>5000</v>
      </c>
      <c r="D4692" s="220">
        <v>14999.999999999996</v>
      </c>
      <c r="E4692" s="220">
        <v>0</v>
      </c>
      <c r="F4692" s="221">
        <f t="shared" si="1173"/>
        <v>299.99999999999989</v>
      </c>
      <c r="G4692" s="218"/>
      <c r="H4692" s="218"/>
    </row>
    <row r="4693" spans="1:8" s="178" customFormat="1" x14ac:dyDescent="0.2">
      <c r="A4693" s="209">
        <v>412900</v>
      </c>
      <c r="B4693" s="210" t="s">
        <v>76</v>
      </c>
      <c r="C4693" s="231">
        <v>3999.9999999999995</v>
      </c>
      <c r="D4693" s="220">
        <v>12000.000000000002</v>
      </c>
      <c r="E4693" s="220">
        <v>0</v>
      </c>
      <c r="F4693" s="221">
        <f t="shared" si="1173"/>
        <v>300.00000000000011</v>
      </c>
      <c r="G4693" s="218"/>
      <c r="H4693" s="218"/>
    </row>
    <row r="4694" spans="1:8" s="178" customFormat="1" ht="46.5" x14ac:dyDescent="0.2">
      <c r="A4694" s="209">
        <v>412900</v>
      </c>
      <c r="B4694" s="223" t="s">
        <v>77</v>
      </c>
      <c r="C4694" s="231">
        <v>3500</v>
      </c>
      <c r="D4694" s="220">
        <v>5500</v>
      </c>
      <c r="E4694" s="220">
        <v>0</v>
      </c>
      <c r="F4694" s="221">
        <f t="shared" si="1173"/>
        <v>157.14285714285714</v>
      </c>
      <c r="G4694" s="218"/>
      <c r="H4694" s="218"/>
    </row>
    <row r="4695" spans="1:8" s="178" customFormat="1" x14ac:dyDescent="0.2">
      <c r="A4695" s="209">
        <v>412900</v>
      </c>
      <c r="B4695" s="210" t="s">
        <v>78</v>
      </c>
      <c r="C4695" s="231">
        <v>5000</v>
      </c>
      <c r="D4695" s="220">
        <v>5499.9999999999964</v>
      </c>
      <c r="E4695" s="220">
        <v>0</v>
      </c>
      <c r="F4695" s="221">
        <f t="shared" si="1173"/>
        <v>109.99999999999991</v>
      </c>
      <c r="G4695" s="218"/>
      <c r="H4695" s="218"/>
    </row>
    <row r="4696" spans="1:8" s="178" customFormat="1" x14ac:dyDescent="0.2">
      <c r="A4696" s="209">
        <v>412900</v>
      </c>
      <c r="B4696" s="210" t="s">
        <v>80</v>
      </c>
      <c r="C4696" s="231">
        <v>1000</v>
      </c>
      <c r="D4696" s="220">
        <v>2500</v>
      </c>
      <c r="E4696" s="220">
        <v>0</v>
      </c>
      <c r="F4696" s="221">
        <f t="shared" si="1173"/>
        <v>250</v>
      </c>
      <c r="G4696" s="218"/>
      <c r="H4696" s="218"/>
    </row>
    <row r="4697" spans="1:8" s="234" customFormat="1" x14ac:dyDescent="0.2">
      <c r="A4697" s="224">
        <v>413000</v>
      </c>
      <c r="B4697" s="222" t="s">
        <v>97</v>
      </c>
      <c r="C4697" s="233">
        <f>C4698</f>
        <v>30000</v>
      </c>
      <c r="D4697" s="233">
        <f t="shared" ref="D4697" si="1176">D4698</f>
        <v>40000</v>
      </c>
      <c r="E4697" s="233">
        <f t="shared" ref="E4697" si="1177">E4698</f>
        <v>0</v>
      </c>
      <c r="F4697" s="217">
        <f t="shared" si="1173"/>
        <v>133.33333333333331</v>
      </c>
      <c r="G4697" s="218"/>
      <c r="H4697" s="218"/>
    </row>
    <row r="4698" spans="1:8" s="178" customFormat="1" ht="46.5" x14ac:dyDescent="0.2">
      <c r="A4698" s="209">
        <v>413800</v>
      </c>
      <c r="B4698" s="210" t="s">
        <v>105</v>
      </c>
      <c r="C4698" s="231">
        <v>30000</v>
      </c>
      <c r="D4698" s="220">
        <v>40000</v>
      </c>
      <c r="E4698" s="220">
        <v>0</v>
      </c>
      <c r="F4698" s="221">
        <f t="shared" si="1173"/>
        <v>133.33333333333331</v>
      </c>
      <c r="G4698" s="218"/>
      <c r="H4698" s="218"/>
    </row>
    <row r="4699" spans="1:8" s="234" customFormat="1" x14ac:dyDescent="0.2">
      <c r="A4699" s="224">
        <v>415000</v>
      </c>
      <c r="B4699" s="222" t="s">
        <v>119</v>
      </c>
      <c r="C4699" s="233">
        <f>C4701+0+C4700</f>
        <v>30000</v>
      </c>
      <c r="D4699" s="233">
        <f>D4701+0+D4700</f>
        <v>3950000</v>
      </c>
      <c r="E4699" s="233">
        <f>E4701+0+E4700</f>
        <v>0</v>
      </c>
      <c r="F4699" s="217"/>
      <c r="G4699" s="218"/>
      <c r="H4699" s="218"/>
    </row>
    <row r="4700" spans="1:8" s="178" customFormat="1" x14ac:dyDescent="0.2">
      <c r="A4700" s="239">
        <v>415200</v>
      </c>
      <c r="B4700" s="210" t="s">
        <v>124</v>
      </c>
      <c r="C4700" s="220">
        <v>0</v>
      </c>
      <c r="D4700" s="220">
        <v>3900000</v>
      </c>
      <c r="E4700" s="220">
        <v>0</v>
      </c>
      <c r="F4700" s="217">
        <v>0</v>
      </c>
      <c r="G4700" s="218"/>
      <c r="H4700" s="218"/>
    </row>
    <row r="4701" spans="1:8" s="178" customFormat="1" x14ac:dyDescent="0.2">
      <c r="A4701" s="209">
        <v>415200</v>
      </c>
      <c r="B4701" s="210" t="s">
        <v>316</v>
      </c>
      <c r="C4701" s="231">
        <v>30000</v>
      </c>
      <c r="D4701" s="220">
        <v>50000</v>
      </c>
      <c r="E4701" s="220">
        <v>0</v>
      </c>
      <c r="F4701" s="221">
        <f t="shared" ref="F4701:F4715" si="1178">D4701/C4701*100</f>
        <v>166.66666666666669</v>
      </c>
      <c r="G4701" s="218"/>
      <c r="H4701" s="218"/>
    </row>
    <row r="4702" spans="1:8" s="234" customFormat="1" x14ac:dyDescent="0.2">
      <c r="A4702" s="224">
        <v>480000</v>
      </c>
      <c r="B4702" s="222" t="s">
        <v>202</v>
      </c>
      <c r="C4702" s="233">
        <f>C4703+0</f>
        <v>7100000</v>
      </c>
      <c r="D4702" s="233">
        <f>D4703+0</f>
        <v>7620000</v>
      </c>
      <c r="E4702" s="233">
        <f>E4703+0</f>
        <v>0</v>
      </c>
      <c r="F4702" s="217">
        <f t="shared" si="1178"/>
        <v>107.32394366197182</v>
      </c>
      <c r="G4702" s="218"/>
      <c r="H4702" s="218"/>
    </row>
    <row r="4703" spans="1:8" s="236" customFormat="1" x14ac:dyDescent="0.2">
      <c r="A4703" s="224">
        <v>488000</v>
      </c>
      <c r="B4703" s="222" t="s">
        <v>31</v>
      </c>
      <c r="C4703" s="233">
        <f>SUM(C4704:C4704)</f>
        <v>7100000</v>
      </c>
      <c r="D4703" s="233">
        <f t="shared" ref="D4703" si="1179">SUM(D4704:D4704)</f>
        <v>7620000</v>
      </c>
      <c r="E4703" s="233">
        <f>SUM(E4704:E4704)</f>
        <v>0</v>
      </c>
      <c r="F4703" s="217">
        <f t="shared" si="1178"/>
        <v>107.32394366197182</v>
      </c>
      <c r="G4703" s="218"/>
      <c r="H4703" s="218"/>
    </row>
    <row r="4704" spans="1:8" s="178" customFormat="1" x14ac:dyDescent="0.2">
      <c r="A4704" s="209">
        <v>488100</v>
      </c>
      <c r="B4704" s="210" t="s">
        <v>725</v>
      </c>
      <c r="C4704" s="231">
        <v>7100000</v>
      </c>
      <c r="D4704" s="220">
        <v>7620000</v>
      </c>
      <c r="E4704" s="220">
        <v>0</v>
      </c>
      <c r="F4704" s="221">
        <f t="shared" si="1178"/>
        <v>107.32394366197182</v>
      </c>
      <c r="G4704" s="218"/>
      <c r="H4704" s="218"/>
    </row>
    <row r="4705" spans="1:8" s="178" customFormat="1" x14ac:dyDescent="0.2">
      <c r="A4705" s="224">
        <v>510000</v>
      </c>
      <c r="B4705" s="222" t="s">
        <v>245</v>
      </c>
      <c r="C4705" s="233">
        <f>C4706+C4708</f>
        <v>17000</v>
      </c>
      <c r="D4705" s="233">
        <f>D4706+D4708</f>
        <v>10400</v>
      </c>
      <c r="E4705" s="233">
        <f>E4706+E4708</f>
        <v>0</v>
      </c>
      <c r="F4705" s="217">
        <f t="shared" si="1178"/>
        <v>61.176470588235297</v>
      </c>
      <c r="G4705" s="218"/>
      <c r="H4705" s="218"/>
    </row>
    <row r="4706" spans="1:8" s="178" customFormat="1" x14ac:dyDescent="0.2">
      <c r="A4706" s="224">
        <v>511000</v>
      </c>
      <c r="B4706" s="222" t="s">
        <v>246</v>
      </c>
      <c r="C4706" s="233">
        <f>SUM(C4707:C4707)</f>
        <v>10000</v>
      </c>
      <c r="D4706" s="233">
        <f>SUM(D4707:D4707)</f>
        <v>7000</v>
      </c>
      <c r="E4706" s="233">
        <f>SUM(E4707:E4707)</f>
        <v>0</v>
      </c>
      <c r="F4706" s="217">
        <f t="shared" si="1178"/>
        <v>70</v>
      </c>
      <c r="G4706" s="218"/>
      <c r="H4706" s="218"/>
    </row>
    <row r="4707" spans="1:8" s="178" customFormat="1" x14ac:dyDescent="0.2">
      <c r="A4707" s="209">
        <v>511300</v>
      </c>
      <c r="B4707" s="210" t="s">
        <v>249</v>
      </c>
      <c r="C4707" s="231">
        <v>10000</v>
      </c>
      <c r="D4707" s="220">
        <v>7000</v>
      </c>
      <c r="E4707" s="220">
        <v>0</v>
      </c>
      <c r="F4707" s="221">
        <f t="shared" si="1178"/>
        <v>70</v>
      </c>
      <c r="G4707" s="218"/>
      <c r="H4707" s="218"/>
    </row>
    <row r="4708" spans="1:8" s="178" customFormat="1" x14ac:dyDescent="0.2">
      <c r="A4708" s="224">
        <v>516000</v>
      </c>
      <c r="B4708" s="222" t="s">
        <v>257</v>
      </c>
      <c r="C4708" s="233">
        <f>C4709</f>
        <v>7000</v>
      </c>
      <c r="D4708" s="233">
        <f t="shared" ref="D4708" si="1180">D4709</f>
        <v>3400</v>
      </c>
      <c r="E4708" s="233">
        <f t="shared" ref="E4708" si="1181">E4709</f>
        <v>0</v>
      </c>
      <c r="F4708" s="217">
        <f t="shared" si="1178"/>
        <v>48.571428571428569</v>
      </c>
      <c r="G4708" s="218"/>
      <c r="H4708" s="218"/>
    </row>
    <row r="4709" spans="1:8" s="178" customFormat="1" x14ac:dyDescent="0.2">
      <c r="A4709" s="209">
        <v>516100</v>
      </c>
      <c r="B4709" s="210" t="s">
        <v>257</v>
      </c>
      <c r="C4709" s="231">
        <v>7000</v>
      </c>
      <c r="D4709" s="220">
        <v>3400</v>
      </c>
      <c r="E4709" s="220">
        <v>0</v>
      </c>
      <c r="F4709" s="221">
        <f t="shared" si="1178"/>
        <v>48.571428571428569</v>
      </c>
      <c r="G4709" s="218"/>
      <c r="H4709" s="218"/>
    </row>
    <row r="4710" spans="1:8" s="234" customFormat="1" x14ac:dyDescent="0.2">
      <c r="A4710" s="224">
        <v>630000</v>
      </c>
      <c r="B4710" s="222" t="s">
        <v>277</v>
      </c>
      <c r="C4710" s="233">
        <f>C4711+C4713</f>
        <v>67500</v>
      </c>
      <c r="D4710" s="233">
        <f>D4711+D4713</f>
        <v>102500</v>
      </c>
      <c r="E4710" s="233">
        <f>E4711+E4713</f>
        <v>0</v>
      </c>
      <c r="F4710" s="217">
        <f t="shared" si="1178"/>
        <v>151.85185185185185</v>
      </c>
      <c r="G4710" s="218"/>
      <c r="H4710" s="218"/>
    </row>
    <row r="4711" spans="1:8" s="234" customFormat="1" x14ac:dyDescent="0.2">
      <c r="A4711" s="224">
        <v>631000</v>
      </c>
      <c r="B4711" s="222" t="s">
        <v>278</v>
      </c>
      <c r="C4711" s="233">
        <f>0+0+C4712</f>
        <v>2499.9999999999995</v>
      </c>
      <c r="D4711" s="233">
        <f>0+0+D4712</f>
        <v>2499.9999999999995</v>
      </c>
      <c r="E4711" s="233">
        <f>0+0+E4712</f>
        <v>0</v>
      </c>
      <c r="F4711" s="217">
        <f t="shared" si="1178"/>
        <v>100</v>
      </c>
      <c r="G4711" s="218"/>
      <c r="H4711" s="218"/>
    </row>
    <row r="4712" spans="1:8" s="178" customFormat="1" x14ac:dyDescent="0.2">
      <c r="A4712" s="239">
        <v>631300</v>
      </c>
      <c r="B4712" s="210" t="s">
        <v>622</v>
      </c>
      <c r="C4712" s="231">
        <v>2499.9999999999995</v>
      </c>
      <c r="D4712" s="220">
        <v>2499.9999999999995</v>
      </c>
      <c r="E4712" s="220">
        <v>0</v>
      </c>
      <c r="F4712" s="221">
        <f t="shared" si="1178"/>
        <v>100</v>
      </c>
      <c r="G4712" s="218"/>
      <c r="H4712" s="218"/>
    </row>
    <row r="4713" spans="1:8" s="234" customFormat="1" x14ac:dyDescent="0.2">
      <c r="A4713" s="224">
        <v>638000</v>
      </c>
      <c r="B4713" s="222" t="s">
        <v>284</v>
      </c>
      <c r="C4713" s="233">
        <f>C4714</f>
        <v>65000</v>
      </c>
      <c r="D4713" s="233">
        <f t="shared" ref="D4713" si="1182">D4714</f>
        <v>100000</v>
      </c>
      <c r="E4713" s="233">
        <f t="shared" ref="E4713" si="1183">E4714</f>
        <v>0</v>
      </c>
      <c r="F4713" s="217">
        <f t="shared" si="1178"/>
        <v>153.84615384615387</v>
      </c>
      <c r="G4713" s="218"/>
      <c r="H4713" s="218"/>
    </row>
    <row r="4714" spans="1:8" s="178" customFormat="1" x14ac:dyDescent="0.2">
      <c r="A4714" s="209">
        <v>638100</v>
      </c>
      <c r="B4714" s="210" t="s">
        <v>285</v>
      </c>
      <c r="C4714" s="231">
        <v>65000</v>
      </c>
      <c r="D4714" s="220">
        <v>100000</v>
      </c>
      <c r="E4714" s="220">
        <v>0</v>
      </c>
      <c r="F4714" s="221">
        <f t="shared" si="1178"/>
        <v>153.84615384615387</v>
      </c>
      <c r="G4714" s="218"/>
      <c r="H4714" s="218"/>
    </row>
    <row r="4715" spans="1:8" s="178" customFormat="1" x14ac:dyDescent="0.2">
      <c r="A4715" s="241"/>
      <c r="B4715" s="227" t="s">
        <v>294</v>
      </c>
      <c r="C4715" s="238">
        <f>C4678+C4702+C4705+C4710</f>
        <v>11993500</v>
      </c>
      <c r="D4715" s="238">
        <f>D4678+D4702+D4705+D4710</f>
        <v>16537900</v>
      </c>
      <c r="E4715" s="238">
        <f>E4678+E4702+E4705+E4710</f>
        <v>0</v>
      </c>
      <c r="F4715" s="229">
        <f t="shared" si="1178"/>
        <v>137.89052403385168</v>
      </c>
      <c r="G4715" s="218"/>
      <c r="H4715" s="218"/>
    </row>
    <row r="4716" spans="1:8" s="178" customFormat="1" x14ac:dyDescent="0.2">
      <c r="A4716" s="242"/>
      <c r="B4716" s="202"/>
      <c r="C4716" s="212"/>
      <c r="D4716" s="212"/>
      <c r="E4716" s="212"/>
      <c r="F4716" s="213"/>
      <c r="G4716" s="218"/>
      <c r="H4716" s="218"/>
    </row>
    <row r="4717" spans="1:8" s="178" customFormat="1" x14ac:dyDescent="0.2">
      <c r="A4717" s="205"/>
      <c r="B4717" s="202"/>
      <c r="C4717" s="231"/>
      <c r="D4717" s="231"/>
      <c r="E4717" s="231"/>
      <c r="F4717" s="232"/>
      <c r="G4717" s="218"/>
      <c r="H4717" s="218"/>
    </row>
    <row r="4718" spans="1:8" s="178" customFormat="1" x14ac:dyDescent="0.2">
      <c r="A4718" s="209" t="s">
        <v>516</v>
      </c>
      <c r="B4718" s="222"/>
      <c r="C4718" s="231"/>
      <c r="D4718" s="231"/>
      <c r="E4718" s="231"/>
      <c r="F4718" s="232"/>
      <c r="G4718" s="218"/>
      <c r="H4718" s="218"/>
    </row>
    <row r="4719" spans="1:8" s="178" customFormat="1" x14ac:dyDescent="0.2">
      <c r="A4719" s="209" t="s">
        <v>517</v>
      </c>
      <c r="B4719" s="222"/>
      <c r="C4719" s="231"/>
      <c r="D4719" s="231"/>
      <c r="E4719" s="231"/>
      <c r="F4719" s="232"/>
      <c r="G4719" s="218"/>
      <c r="H4719" s="218"/>
    </row>
    <row r="4720" spans="1:8" s="178" customFormat="1" x14ac:dyDescent="0.2">
      <c r="A4720" s="209" t="s">
        <v>445</v>
      </c>
      <c r="B4720" s="222"/>
      <c r="C4720" s="231"/>
      <c r="D4720" s="231"/>
      <c r="E4720" s="231"/>
      <c r="F4720" s="232"/>
      <c r="G4720" s="218"/>
      <c r="H4720" s="218"/>
    </row>
    <row r="4721" spans="1:8" s="178" customFormat="1" x14ac:dyDescent="0.2">
      <c r="A4721" s="209" t="s">
        <v>293</v>
      </c>
      <c r="B4721" s="222"/>
      <c r="C4721" s="231"/>
      <c r="D4721" s="231"/>
      <c r="E4721" s="231"/>
      <c r="F4721" s="232"/>
      <c r="G4721" s="218"/>
      <c r="H4721" s="218"/>
    </row>
    <row r="4722" spans="1:8" s="178" customFormat="1" x14ac:dyDescent="0.2">
      <c r="A4722" s="209"/>
      <c r="B4722" s="222"/>
      <c r="C4722" s="231"/>
      <c r="D4722" s="231"/>
      <c r="E4722" s="231"/>
      <c r="F4722" s="232"/>
      <c r="G4722" s="218"/>
      <c r="H4722" s="218"/>
    </row>
    <row r="4723" spans="1:8" s="234" customFormat="1" x14ac:dyDescent="0.2">
      <c r="A4723" s="224">
        <v>410000</v>
      </c>
      <c r="B4723" s="215" t="s">
        <v>44</v>
      </c>
      <c r="C4723" s="233">
        <f>C4724+C4729+C4742+0</f>
        <v>5175500</v>
      </c>
      <c r="D4723" s="233">
        <f>D4724+D4729+D4742+0</f>
        <v>5081900</v>
      </c>
      <c r="E4723" s="233">
        <f>E4724+E4729+E4742+0</f>
        <v>9000</v>
      </c>
      <c r="F4723" s="217">
        <f t="shared" ref="F4723:F4736" si="1184">D4723/C4723*100</f>
        <v>98.191479084146465</v>
      </c>
      <c r="G4723" s="218"/>
      <c r="H4723" s="218"/>
    </row>
    <row r="4724" spans="1:8" s="234" customFormat="1" x14ac:dyDescent="0.2">
      <c r="A4724" s="224">
        <v>411000</v>
      </c>
      <c r="B4724" s="215" t="s">
        <v>45</v>
      </c>
      <c r="C4724" s="233">
        <f>SUM(C4725:C4728)</f>
        <v>4880100</v>
      </c>
      <c r="D4724" s="233">
        <f t="shared" ref="D4724" si="1185">SUM(D4725:D4728)</f>
        <v>4771500</v>
      </c>
      <c r="E4724" s="233">
        <f>SUM(E4725:E4728)</f>
        <v>0</v>
      </c>
      <c r="F4724" s="217">
        <f t="shared" si="1184"/>
        <v>97.774635765660548</v>
      </c>
      <c r="G4724" s="218"/>
      <c r="H4724" s="218"/>
    </row>
    <row r="4725" spans="1:8" s="178" customFormat="1" x14ac:dyDescent="0.2">
      <c r="A4725" s="209">
        <v>411100</v>
      </c>
      <c r="B4725" s="210" t="s">
        <v>46</v>
      </c>
      <c r="C4725" s="231">
        <v>4200000</v>
      </c>
      <c r="D4725" s="220">
        <v>4086000</v>
      </c>
      <c r="E4725" s="220">
        <v>0</v>
      </c>
      <c r="F4725" s="221">
        <f t="shared" si="1184"/>
        <v>97.285714285714292</v>
      </c>
      <c r="G4725" s="218"/>
      <c r="H4725" s="218"/>
    </row>
    <row r="4726" spans="1:8" s="178" customFormat="1" ht="46.5" x14ac:dyDescent="0.2">
      <c r="A4726" s="209">
        <v>411200</v>
      </c>
      <c r="B4726" s="210" t="s">
        <v>47</v>
      </c>
      <c r="C4726" s="231">
        <v>550000</v>
      </c>
      <c r="D4726" s="220">
        <v>553000</v>
      </c>
      <c r="E4726" s="220">
        <v>0</v>
      </c>
      <c r="F4726" s="221">
        <f t="shared" si="1184"/>
        <v>100.54545454545453</v>
      </c>
      <c r="G4726" s="218"/>
      <c r="H4726" s="218"/>
    </row>
    <row r="4727" spans="1:8" s="178" customFormat="1" ht="46.5" x14ac:dyDescent="0.2">
      <c r="A4727" s="209">
        <v>411300</v>
      </c>
      <c r="B4727" s="210" t="s">
        <v>48</v>
      </c>
      <c r="C4727" s="231">
        <v>99000</v>
      </c>
      <c r="D4727" s="220">
        <v>104000</v>
      </c>
      <c r="E4727" s="220">
        <v>0</v>
      </c>
      <c r="F4727" s="221">
        <f t="shared" si="1184"/>
        <v>105.05050505050507</v>
      </c>
      <c r="G4727" s="218"/>
      <c r="H4727" s="218"/>
    </row>
    <row r="4728" spans="1:8" s="178" customFormat="1" x14ac:dyDescent="0.2">
      <c r="A4728" s="209">
        <v>411400</v>
      </c>
      <c r="B4728" s="210" t="s">
        <v>49</v>
      </c>
      <c r="C4728" s="231">
        <v>31100</v>
      </c>
      <c r="D4728" s="220">
        <v>28500</v>
      </c>
      <c r="E4728" s="220">
        <v>0</v>
      </c>
      <c r="F4728" s="221">
        <f t="shared" si="1184"/>
        <v>91.639871382636656</v>
      </c>
      <c r="G4728" s="218"/>
      <c r="H4728" s="218"/>
    </row>
    <row r="4729" spans="1:8" s="234" customFormat="1" x14ac:dyDescent="0.2">
      <c r="A4729" s="224">
        <v>412000</v>
      </c>
      <c r="B4729" s="222" t="s">
        <v>50</v>
      </c>
      <c r="C4729" s="233">
        <f>SUM(C4730:C4741)</f>
        <v>290900</v>
      </c>
      <c r="D4729" s="233">
        <f t="shared" ref="D4729" si="1186">SUM(D4730:D4741)</f>
        <v>305900</v>
      </c>
      <c r="E4729" s="233">
        <f>SUM(E4730:E4741)</f>
        <v>9000</v>
      </c>
      <c r="F4729" s="217">
        <f t="shared" si="1184"/>
        <v>105.15641113784807</v>
      </c>
      <c r="G4729" s="218"/>
      <c r="H4729" s="218"/>
    </row>
    <row r="4730" spans="1:8" s="178" customFormat="1" x14ac:dyDescent="0.2">
      <c r="A4730" s="209">
        <v>412100</v>
      </c>
      <c r="B4730" s="210" t="s">
        <v>51</v>
      </c>
      <c r="C4730" s="231">
        <v>1000</v>
      </c>
      <c r="D4730" s="220">
        <v>1000</v>
      </c>
      <c r="E4730" s="220">
        <v>0</v>
      </c>
      <c r="F4730" s="221">
        <f t="shared" si="1184"/>
        <v>100</v>
      </c>
      <c r="G4730" s="218"/>
      <c r="H4730" s="218"/>
    </row>
    <row r="4731" spans="1:8" s="178" customFormat="1" ht="46.5" x14ac:dyDescent="0.2">
      <c r="A4731" s="209">
        <v>412200</v>
      </c>
      <c r="B4731" s="210" t="s">
        <v>52</v>
      </c>
      <c r="C4731" s="231">
        <v>55000</v>
      </c>
      <c r="D4731" s="220">
        <v>54000</v>
      </c>
      <c r="E4731" s="220">
        <v>0</v>
      </c>
      <c r="F4731" s="221">
        <f t="shared" si="1184"/>
        <v>98.181818181818187</v>
      </c>
      <c r="G4731" s="218"/>
      <c r="H4731" s="218"/>
    </row>
    <row r="4732" spans="1:8" s="178" customFormat="1" x14ac:dyDescent="0.2">
      <c r="A4732" s="209">
        <v>412300</v>
      </c>
      <c r="B4732" s="210" t="s">
        <v>53</v>
      </c>
      <c r="C4732" s="231">
        <v>45400</v>
      </c>
      <c r="D4732" s="220">
        <v>45400</v>
      </c>
      <c r="E4732" s="220">
        <v>0</v>
      </c>
      <c r="F4732" s="221">
        <f t="shared" si="1184"/>
        <v>100</v>
      </c>
      <c r="G4732" s="218"/>
      <c r="H4732" s="218"/>
    </row>
    <row r="4733" spans="1:8" s="178" customFormat="1" x14ac:dyDescent="0.2">
      <c r="A4733" s="209">
        <v>412500</v>
      </c>
      <c r="B4733" s="210" t="s">
        <v>57</v>
      </c>
      <c r="C4733" s="231">
        <v>10000</v>
      </c>
      <c r="D4733" s="220">
        <v>10999.999999999998</v>
      </c>
      <c r="E4733" s="220">
        <v>0</v>
      </c>
      <c r="F4733" s="221">
        <f t="shared" si="1184"/>
        <v>109.99999999999999</v>
      </c>
      <c r="G4733" s="218"/>
      <c r="H4733" s="218"/>
    </row>
    <row r="4734" spans="1:8" s="178" customFormat="1" x14ac:dyDescent="0.2">
      <c r="A4734" s="209">
        <v>412600</v>
      </c>
      <c r="B4734" s="210" t="s">
        <v>58</v>
      </c>
      <c r="C4734" s="231">
        <v>57200</v>
      </c>
      <c r="D4734" s="220">
        <v>57200</v>
      </c>
      <c r="E4734" s="220">
        <v>0</v>
      </c>
      <c r="F4734" s="221">
        <f t="shared" si="1184"/>
        <v>100</v>
      </c>
      <c r="G4734" s="218"/>
      <c r="H4734" s="218"/>
    </row>
    <row r="4735" spans="1:8" s="178" customFormat="1" x14ac:dyDescent="0.2">
      <c r="A4735" s="209">
        <v>412700</v>
      </c>
      <c r="B4735" s="210" t="s">
        <v>60</v>
      </c>
      <c r="C4735" s="231">
        <v>50000</v>
      </c>
      <c r="D4735" s="220">
        <v>55000</v>
      </c>
      <c r="E4735" s="220">
        <v>0</v>
      </c>
      <c r="F4735" s="221">
        <f t="shared" si="1184"/>
        <v>110.00000000000001</v>
      </c>
      <c r="G4735" s="218"/>
      <c r="H4735" s="218"/>
    </row>
    <row r="4736" spans="1:8" s="178" customFormat="1" x14ac:dyDescent="0.2">
      <c r="A4736" s="209">
        <v>412900</v>
      </c>
      <c r="B4736" s="210" t="s">
        <v>74</v>
      </c>
      <c r="C4736" s="231">
        <v>10000</v>
      </c>
      <c r="D4736" s="220">
        <v>9999.9999999999982</v>
      </c>
      <c r="E4736" s="220">
        <v>0</v>
      </c>
      <c r="F4736" s="221">
        <f t="shared" si="1184"/>
        <v>99.999999999999972</v>
      </c>
      <c r="G4736" s="218"/>
      <c r="H4736" s="218"/>
    </row>
    <row r="4737" spans="1:8" s="178" customFormat="1" x14ac:dyDescent="0.2">
      <c r="A4737" s="209">
        <v>412900</v>
      </c>
      <c r="B4737" s="210" t="s">
        <v>75</v>
      </c>
      <c r="C4737" s="231">
        <v>0</v>
      </c>
      <c r="D4737" s="220">
        <v>10000</v>
      </c>
      <c r="E4737" s="220">
        <v>0</v>
      </c>
      <c r="F4737" s="217">
        <v>0</v>
      </c>
      <c r="G4737" s="218"/>
      <c r="H4737" s="218"/>
    </row>
    <row r="4738" spans="1:8" s="178" customFormat="1" x14ac:dyDescent="0.2">
      <c r="A4738" s="209">
        <v>412900</v>
      </c>
      <c r="B4738" s="210" t="s">
        <v>76</v>
      </c>
      <c r="C4738" s="231">
        <v>50000</v>
      </c>
      <c r="D4738" s="220">
        <v>50000</v>
      </c>
      <c r="E4738" s="220">
        <v>0</v>
      </c>
      <c r="F4738" s="221">
        <f t="shared" ref="F4738:F4757" si="1187">D4738/C4738*100</f>
        <v>100</v>
      </c>
      <c r="G4738" s="218"/>
      <c r="H4738" s="218"/>
    </row>
    <row r="4739" spans="1:8" s="178" customFormat="1" ht="46.5" x14ac:dyDescent="0.2">
      <c r="A4739" s="209">
        <v>412900</v>
      </c>
      <c r="B4739" s="223" t="s">
        <v>77</v>
      </c>
      <c r="C4739" s="231">
        <v>2000</v>
      </c>
      <c r="D4739" s="220">
        <v>2000</v>
      </c>
      <c r="E4739" s="220">
        <v>0</v>
      </c>
      <c r="F4739" s="221">
        <f t="shared" si="1187"/>
        <v>100</v>
      </c>
      <c r="G4739" s="218"/>
      <c r="H4739" s="218"/>
    </row>
    <row r="4740" spans="1:8" s="178" customFormat="1" x14ac:dyDescent="0.2">
      <c r="A4740" s="209">
        <v>412900</v>
      </c>
      <c r="B4740" s="210" t="s">
        <v>78</v>
      </c>
      <c r="C4740" s="231">
        <v>8800</v>
      </c>
      <c r="D4740" s="220">
        <v>8800</v>
      </c>
      <c r="E4740" s="220">
        <v>0</v>
      </c>
      <c r="F4740" s="221">
        <f t="shared" si="1187"/>
        <v>100</v>
      </c>
      <c r="G4740" s="218"/>
      <c r="H4740" s="218"/>
    </row>
    <row r="4741" spans="1:8" s="178" customFormat="1" x14ac:dyDescent="0.2">
      <c r="A4741" s="209">
        <v>412900</v>
      </c>
      <c r="B4741" s="210" t="s">
        <v>80</v>
      </c>
      <c r="C4741" s="231">
        <v>1500</v>
      </c>
      <c r="D4741" s="220">
        <v>1500</v>
      </c>
      <c r="E4741" s="231">
        <v>9000</v>
      </c>
      <c r="F4741" s="221">
        <f t="shared" si="1187"/>
        <v>100</v>
      </c>
      <c r="G4741" s="218"/>
      <c r="H4741" s="218"/>
    </row>
    <row r="4742" spans="1:8" s="234" customFormat="1" ht="46.5" x14ac:dyDescent="0.2">
      <c r="A4742" s="224">
        <v>418000</v>
      </c>
      <c r="B4742" s="222" t="s">
        <v>198</v>
      </c>
      <c r="C4742" s="233">
        <f>C4743</f>
        <v>4500</v>
      </c>
      <c r="D4742" s="233">
        <f t="shared" ref="D4742" si="1188">D4743</f>
        <v>4500</v>
      </c>
      <c r="E4742" s="233">
        <f>E4743</f>
        <v>0</v>
      </c>
      <c r="F4742" s="217">
        <f t="shared" si="1187"/>
        <v>100</v>
      </c>
      <c r="G4742" s="218"/>
      <c r="H4742" s="218"/>
    </row>
    <row r="4743" spans="1:8" s="178" customFormat="1" x14ac:dyDescent="0.2">
      <c r="A4743" s="209">
        <v>418400</v>
      </c>
      <c r="B4743" s="210" t="s">
        <v>200</v>
      </c>
      <c r="C4743" s="231">
        <v>4500</v>
      </c>
      <c r="D4743" s="220">
        <v>4500</v>
      </c>
      <c r="E4743" s="220">
        <v>0</v>
      </c>
      <c r="F4743" s="221">
        <f t="shared" si="1187"/>
        <v>100</v>
      </c>
      <c r="G4743" s="218"/>
      <c r="H4743" s="218"/>
    </row>
    <row r="4744" spans="1:8" s="234" customFormat="1" x14ac:dyDescent="0.2">
      <c r="A4744" s="224">
        <v>480000</v>
      </c>
      <c r="B4744" s="222" t="s">
        <v>202</v>
      </c>
      <c r="C4744" s="233">
        <f t="shared" ref="C4744:E4745" si="1189">C4745+0</f>
        <v>18000</v>
      </c>
      <c r="D4744" s="233">
        <f t="shared" si="1189"/>
        <v>23100</v>
      </c>
      <c r="E4744" s="233">
        <f t="shared" si="1189"/>
        <v>0</v>
      </c>
      <c r="F4744" s="217">
        <f t="shared" si="1187"/>
        <v>128.33333333333334</v>
      </c>
      <c r="G4744" s="218"/>
      <c r="H4744" s="218"/>
    </row>
    <row r="4745" spans="1:8" s="234" customFormat="1" x14ac:dyDescent="0.2">
      <c r="A4745" s="224">
        <v>487000</v>
      </c>
      <c r="B4745" s="222" t="s">
        <v>25</v>
      </c>
      <c r="C4745" s="233">
        <f t="shared" si="1189"/>
        <v>18000</v>
      </c>
      <c r="D4745" s="233">
        <f t="shared" si="1189"/>
        <v>23100</v>
      </c>
      <c r="E4745" s="233">
        <f t="shared" si="1189"/>
        <v>0</v>
      </c>
      <c r="F4745" s="217">
        <f t="shared" si="1187"/>
        <v>128.33333333333334</v>
      </c>
      <c r="G4745" s="218"/>
      <c r="H4745" s="218"/>
    </row>
    <row r="4746" spans="1:8" s="178" customFormat="1" x14ac:dyDescent="0.2">
      <c r="A4746" s="209">
        <v>487100</v>
      </c>
      <c r="B4746" s="210" t="s">
        <v>616</v>
      </c>
      <c r="C4746" s="231">
        <v>18000</v>
      </c>
      <c r="D4746" s="220">
        <v>23100</v>
      </c>
      <c r="E4746" s="220">
        <v>0</v>
      </c>
      <c r="F4746" s="221">
        <f t="shared" si="1187"/>
        <v>128.33333333333334</v>
      </c>
      <c r="G4746" s="218"/>
      <c r="H4746" s="218"/>
    </row>
    <row r="4747" spans="1:8" s="234" customFormat="1" x14ac:dyDescent="0.2">
      <c r="A4747" s="224">
        <v>510000</v>
      </c>
      <c r="B4747" s="222" t="s">
        <v>245</v>
      </c>
      <c r="C4747" s="233">
        <f>C4748+C4750+0</f>
        <v>60000</v>
      </c>
      <c r="D4747" s="233">
        <f>D4748+D4750+0</f>
        <v>55099.999999999993</v>
      </c>
      <c r="E4747" s="233">
        <f>E4748+E4750+0</f>
        <v>0</v>
      </c>
      <c r="F4747" s="217">
        <f t="shared" si="1187"/>
        <v>91.833333333333329</v>
      </c>
      <c r="G4747" s="218"/>
      <c r="H4747" s="218"/>
    </row>
    <row r="4748" spans="1:8" s="234" customFormat="1" x14ac:dyDescent="0.2">
      <c r="A4748" s="224">
        <v>511000</v>
      </c>
      <c r="B4748" s="222" t="s">
        <v>246</v>
      </c>
      <c r="C4748" s="233">
        <f>SUM(C4749:C4749)</f>
        <v>50000</v>
      </c>
      <c r="D4748" s="233">
        <f>SUM(D4749:D4749)</f>
        <v>48099.999999999993</v>
      </c>
      <c r="E4748" s="233">
        <f>SUM(E4749:E4749)</f>
        <v>0</v>
      </c>
      <c r="F4748" s="217">
        <f t="shared" si="1187"/>
        <v>96.199999999999989</v>
      </c>
      <c r="G4748" s="218"/>
      <c r="H4748" s="218"/>
    </row>
    <row r="4749" spans="1:8" s="178" customFormat="1" x14ac:dyDescent="0.2">
      <c r="A4749" s="209">
        <v>511300</v>
      </c>
      <c r="B4749" s="210" t="s">
        <v>249</v>
      </c>
      <c r="C4749" s="231">
        <v>50000</v>
      </c>
      <c r="D4749" s="220">
        <v>48099.999999999993</v>
      </c>
      <c r="E4749" s="220">
        <v>0</v>
      </c>
      <c r="F4749" s="221">
        <f t="shared" si="1187"/>
        <v>96.199999999999989</v>
      </c>
      <c r="G4749" s="218"/>
      <c r="H4749" s="218"/>
    </row>
    <row r="4750" spans="1:8" s="234" customFormat="1" x14ac:dyDescent="0.2">
      <c r="A4750" s="224">
        <v>516000</v>
      </c>
      <c r="B4750" s="222" t="s">
        <v>257</v>
      </c>
      <c r="C4750" s="233">
        <f>C4751</f>
        <v>10000</v>
      </c>
      <c r="D4750" s="233">
        <f t="shared" ref="D4750" si="1190">D4751</f>
        <v>6999.9999999999982</v>
      </c>
      <c r="E4750" s="233">
        <f>E4751</f>
        <v>0</v>
      </c>
      <c r="F4750" s="217">
        <f t="shared" si="1187"/>
        <v>69.999999999999986</v>
      </c>
      <c r="G4750" s="218"/>
      <c r="H4750" s="218"/>
    </row>
    <row r="4751" spans="1:8" s="178" customFormat="1" x14ac:dyDescent="0.2">
      <c r="A4751" s="209">
        <v>516100</v>
      </c>
      <c r="B4751" s="210" t="s">
        <v>257</v>
      </c>
      <c r="C4751" s="231">
        <v>10000</v>
      </c>
      <c r="D4751" s="220">
        <v>6999.9999999999982</v>
      </c>
      <c r="E4751" s="220">
        <v>0</v>
      </c>
      <c r="F4751" s="221">
        <f t="shared" si="1187"/>
        <v>69.999999999999986</v>
      </c>
      <c r="G4751" s="218"/>
      <c r="H4751" s="218"/>
    </row>
    <row r="4752" spans="1:8" s="234" customFormat="1" x14ac:dyDescent="0.2">
      <c r="A4752" s="224">
        <v>630000</v>
      </c>
      <c r="B4752" s="222" t="s">
        <v>277</v>
      </c>
      <c r="C4752" s="233">
        <f>C4753+C4755</f>
        <v>92000</v>
      </c>
      <c r="D4752" s="233">
        <f>D4753+D4755</f>
        <v>105000</v>
      </c>
      <c r="E4752" s="233">
        <f>E4753+E4755</f>
        <v>0</v>
      </c>
      <c r="F4752" s="217">
        <f t="shared" si="1187"/>
        <v>114.13043478260869</v>
      </c>
      <c r="G4752" s="218"/>
      <c r="H4752" s="218"/>
    </row>
    <row r="4753" spans="1:8" s="234" customFormat="1" x14ac:dyDescent="0.2">
      <c r="A4753" s="224">
        <v>631000</v>
      </c>
      <c r="B4753" s="222" t="s">
        <v>278</v>
      </c>
      <c r="C4753" s="233">
        <f>0+C4754</f>
        <v>4000</v>
      </c>
      <c r="D4753" s="233">
        <f>0+D4754</f>
        <v>5000</v>
      </c>
      <c r="E4753" s="233">
        <f>0+E4754</f>
        <v>0</v>
      </c>
      <c r="F4753" s="217">
        <f t="shared" si="1187"/>
        <v>125</v>
      </c>
      <c r="G4753" s="218"/>
      <c r="H4753" s="218"/>
    </row>
    <row r="4754" spans="1:8" s="178" customFormat="1" x14ac:dyDescent="0.2">
      <c r="A4754" s="239">
        <v>631300</v>
      </c>
      <c r="B4754" s="210" t="s">
        <v>622</v>
      </c>
      <c r="C4754" s="231">
        <v>4000</v>
      </c>
      <c r="D4754" s="220">
        <v>5000</v>
      </c>
      <c r="E4754" s="220">
        <v>0</v>
      </c>
      <c r="F4754" s="221">
        <f t="shared" si="1187"/>
        <v>125</v>
      </c>
      <c r="G4754" s="218"/>
      <c r="H4754" s="218"/>
    </row>
    <row r="4755" spans="1:8" s="234" customFormat="1" x14ac:dyDescent="0.2">
      <c r="A4755" s="224">
        <v>638000</v>
      </c>
      <c r="B4755" s="222" t="s">
        <v>284</v>
      </c>
      <c r="C4755" s="233">
        <f>C4756</f>
        <v>88000</v>
      </c>
      <c r="D4755" s="233">
        <f t="shared" ref="D4755" si="1191">D4756</f>
        <v>100000</v>
      </c>
      <c r="E4755" s="233">
        <f>E4756</f>
        <v>0</v>
      </c>
      <c r="F4755" s="217">
        <f t="shared" si="1187"/>
        <v>113.63636363636364</v>
      </c>
      <c r="G4755" s="218"/>
      <c r="H4755" s="218"/>
    </row>
    <row r="4756" spans="1:8" s="178" customFormat="1" x14ac:dyDescent="0.2">
      <c r="A4756" s="209">
        <v>638100</v>
      </c>
      <c r="B4756" s="210" t="s">
        <v>285</v>
      </c>
      <c r="C4756" s="231">
        <v>88000</v>
      </c>
      <c r="D4756" s="220">
        <v>100000</v>
      </c>
      <c r="E4756" s="220">
        <v>0</v>
      </c>
      <c r="F4756" s="221">
        <f t="shared" si="1187"/>
        <v>113.63636363636364</v>
      </c>
      <c r="G4756" s="218"/>
      <c r="H4756" s="218"/>
    </row>
    <row r="4757" spans="1:8" s="178" customFormat="1" x14ac:dyDescent="0.2">
      <c r="A4757" s="241"/>
      <c r="B4757" s="227" t="s">
        <v>294</v>
      </c>
      <c r="C4757" s="238">
        <f>C4723+C4747+C4752+C4744</f>
        <v>5345500</v>
      </c>
      <c r="D4757" s="238">
        <f>D4723+D4747+D4752+D4744</f>
        <v>5265100</v>
      </c>
      <c r="E4757" s="238">
        <f>E4723+E4747+E4752+E4744</f>
        <v>9000</v>
      </c>
      <c r="F4757" s="229">
        <f t="shared" si="1187"/>
        <v>98.495931157047991</v>
      </c>
      <c r="G4757" s="218"/>
      <c r="H4757" s="218"/>
    </row>
    <row r="4758" spans="1:8" s="178" customFormat="1" x14ac:dyDescent="0.2">
      <c r="A4758" s="242"/>
      <c r="B4758" s="202"/>
      <c r="C4758" s="231"/>
      <c r="D4758" s="231"/>
      <c r="E4758" s="231"/>
      <c r="F4758" s="232"/>
      <c r="G4758" s="218"/>
      <c r="H4758" s="218"/>
    </row>
    <row r="4759" spans="1:8" s="178" customFormat="1" x14ac:dyDescent="0.2">
      <c r="A4759" s="205"/>
      <c r="B4759" s="202"/>
      <c r="C4759" s="231"/>
      <c r="D4759" s="231"/>
      <c r="E4759" s="231"/>
      <c r="F4759" s="232"/>
      <c r="G4759" s="218"/>
      <c r="H4759" s="218"/>
    </row>
    <row r="4760" spans="1:8" s="178" customFormat="1" x14ac:dyDescent="0.2">
      <c r="A4760" s="209" t="s">
        <v>518</v>
      </c>
      <c r="B4760" s="222"/>
      <c r="C4760" s="231"/>
      <c r="D4760" s="231"/>
      <c r="E4760" s="231"/>
      <c r="F4760" s="232"/>
      <c r="G4760" s="218"/>
      <c r="H4760" s="218"/>
    </row>
    <row r="4761" spans="1:8" s="178" customFormat="1" x14ac:dyDescent="0.2">
      <c r="A4761" s="209" t="s">
        <v>519</v>
      </c>
      <c r="B4761" s="222"/>
      <c r="C4761" s="231"/>
      <c r="D4761" s="231"/>
      <c r="E4761" s="231"/>
      <c r="F4761" s="232"/>
      <c r="G4761" s="218"/>
      <c r="H4761" s="218"/>
    </row>
    <row r="4762" spans="1:8" s="178" customFormat="1" x14ac:dyDescent="0.2">
      <c r="A4762" s="209" t="s">
        <v>319</v>
      </c>
      <c r="B4762" s="222"/>
      <c r="C4762" s="231"/>
      <c r="D4762" s="231"/>
      <c r="E4762" s="231"/>
      <c r="F4762" s="232"/>
      <c r="G4762" s="218"/>
      <c r="H4762" s="218"/>
    </row>
    <row r="4763" spans="1:8" s="178" customFormat="1" x14ac:dyDescent="0.2">
      <c r="A4763" s="209" t="s">
        <v>293</v>
      </c>
      <c r="B4763" s="222"/>
      <c r="C4763" s="231"/>
      <c r="D4763" s="231"/>
      <c r="E4763" s="231"/>
      <c r="F4763" s="232"/>
      <c r="G4763" s="218"/>
      <c r="H4763" s="218"/>
    </row>
    <row r="4764" spans="1:8" s="178" customFormat="1" x14ac:dyDescent="0.2">
      <c r="A4764" s="242"/>
      <c r="B4764" s="211"/>
      <c r="C4764" s="212"/>
      <c r="D4764" s="212"/>
      <c r="E4764" s="212"/>
      <c r="F4764" s="213"/>
      <c r="G4764" s="218"/>
      <c r="H4764" s="218"/>
    </row>
    <row r="4765" spans="1:8" s="178" customFormat="1" x14ac:dyDescent="0.2">
      <c r="A4765" s="224">
        <v>410000</v>
      </c>
      <c r="B4765" s="215" t="s">
        <v>44</v>
      </c>
      <c r="C4765" s="233">
        <f>C4766+C4771+C4791+C4793+C4813+C4816</f>
        <v>71480700</v>
      </c>
      <c r="D4765" s="233">
        <f>D4766+D4771+D4791+D4793+D4813+D4816</f>
        <v>76113300</v>
      </c>
      <c r="E4765" s="233">
        <f>E4766+E4771+E4791+E4793+E4813+E4816</f>
        <v>0</v>
      </c>
      <c r="F4765" s="217">
        <f t="shared" ref="F4765:F4785" si="1192">D4765/C4765*100</f>
        <v>106.48091023171288</v>
      </c>
      <c r="G4765" s="218"/>
      <c r="H4765" s="218"/>
    </row>
    <row r="4766" spans="1:8" s="178" customFormat="1" x14ac:dyDescent="0.2">
      <c r="A4766" s="224">
        <v>411000</v>
      </c>
      <c r="B4766" s="215" t="s">
        <v>45</v>
      </c>
      <c r="C4766" s="233">
        <f>SUM(C4767:C4770)</f>
        <v>2050000</v>
      </c>
      <c r="D4766" s="233">
        <f t="shared" ref="D4766" si="1193">SUM(D4767:D4770)</f>
        <v>2050000</v>
      </c>
      <c r="E4766" s="233">
        <f>SUM(E4767:E4770)</f>
        <v>0</v>
      </c>
      <c r="F4766" s="217">
        <f t="shared" si="1192"/>
        <v>100</v>
      </c>
      <c r="G4766" s="218"/>
      <c r="H4766" s="218"/>
    </row>
    <row r="4767" spans="1:8" s="178" customFormat="1" x14ac:dyDescent="0.2">
      <c r="A4767" s="209">
        <v>411100</v>
      </c>
      <c r="B4767" s="210" t="s">
        <v>46</v>
      </c>
      <c r="C4767" s="231">
        <v>1900000</v>
      </c>
      <c r="D4767" s="220">
        <v>1900000</v>
      </c>
      <c r="E4767" s="220">
        <v>0</v>
      </c>
      <c r="F4767" s="221">
        <f t="shared" si="1192"/>
        <v>100</v>
      </c>
      <c r="G4767" s="218"/>
      <c r="H4767" s="218"/>
    </row>
    <row r="4768" spans="1:8" s="178" customFormat="1" ht="46.5" x14ac:dyDescent="0.2">
      <c r="A4768" s="209">
        <v>411200</v>
      </c>
      <c r="B4768" s="210" t="s">
        <v>47</v>
      </c>
      <c r="C4768" s="231">
        <v>65000</v>
      </c>
      <c r="D4768" s="220">
        <v>65000</v>
      </c>
      <c r="E4768" s="220">
        <v>0</v>
      </c>
      <c r="F4768" s="221">
        <f t="shared" si="1192"/>
        <v>100</v>
      </c>
      <c r="G4768" s="218"/>
      <c r="H4768" s="218"/>
    </row>
    <row r="4769" spans="1:8" s="178" customFormat="1" ht="46.5" x14ac:dyDescent="0.2">
      <c r="A4769" s="209">
        <v>411300</v>
      </c>
      <c r="B4769" s="210" t="s">
        <v>48</v>
      </c>
      <c r="C4769" s="231">
        <v>65000</v>
      </c>
      <c r="D4769" s="220">
        <v>65000</v>
      </c>
      <c r="E4769" s="220">
        <v>0</v>
      </c>
      <c r="F4769" s="221">
        <f t="shared" si="1192"/>
        <v>100</v>
      </c>
      <c r="G4769" s="218"/>
      <c r="H4769" s="218"/>
    </row>
    <row r="4770" spans="1:8" s="178" customFormat="1" x14ac:dyDescent="0.2">
      <c r="A4770" s="209">
        <v>411400</v>
      </c>
      <c r="B4770" s="210" t="s">
        <v>49</v>
      </c>
      <c r="C4770" s="231">
        <v>20000</v>
      </c>
      <c r="D4770" s="220">
        <v>19999.999999999996</v>
      </c>
      <c r="E4770" s="220">
        <v>0</v>
      </c>
      <c r="F4770" s="221">
        <f t="shared" si="1192"/>
        <v>99.999999999999972</v>
      </c>
      <c r="G4770" s="218"/>
      <c r="H4770" s="218"/>
    </row>
    <row r="4771" spans="1:8" s="178" customFormat="1" x14ac:dyDescent="0.2">
      <c r="A4771" s="224">
        <v>412000</v>
      </c>
      <c r="B4771" s="222" t="s">
        <v>50</v>
      </c>
      <c r="C4771" s="233">
        <f>SUM(C4772:C4790)</f>
        <v>458700</v>
      </c>
      <c r="D4771" s="233">
        <f>SUM(D4772:D4790)</f>
        <v>616300</v>
      </c>
      <c r="E4771" s="233">
        <f>SUM(E4772:E4790)</f>
        <v>0</v>
      </c>
      <c r="F4771" s="217">
        <f t="shared" si="1192"/>
        <v>134.35796817091781</v>
      </c>
      <c r="G4771" s="218"/>
      <c r="H4771" s="218"/>
    </row>
    <row r="4772" spans="1:8" s="178" customFormat="1" x14ac:dyDescent="0.2">
      <c r="A4772" s="239">
        <v>412100</v>
      </c>
      <c r="B4772" s="210" t="s">
        <v>51</v>
      </c>
      <c r="C4772" s="231">
        <v>18500</v>
      </c>
      <c r="D4772" s="220">
        <v>18500</v>
      </c>
      <c r="E4772" s="220">
        <v>0</v>
      </c>
      <c r="F4772" s="221">
        <f t="shared" si="1192"/>
        <v>100</v>
      </c>
      <c r="G4772" s="218"/>
      <c r="H4772" s="218"/>
    </row>
    <row r="4773" spans="1:8" s="178" customFormat="1" ht="46.5" x14ac:dyDescent="0.2">
      <c r="A4773" s="209">
        <v>412200</v>
      </c>
      <c r="B4773" s="210" t="s">
        <v>52</v>
      </c>
      <c r="C4773" s="231">
        <v>22000</v>
      </c>
      <c r="D4773" s="220">
        <v>22000.000000000004</v>
      </c>
      <c r="E4773" s="220">
        <v>0</v>
      </c>
      <c r="F4773" s="221">
        <f t="shared" si="1192"/>
        <v>100.00000000000003</v>
      </c>
      <c r="G4773" s="218"/>
      <c r="H4773" s="218"/>
    </row>
    <row r="4774" spans="1:8" s="178" customFormat="1" x14ac:dyDescent="0.2">
      <c r="A4774" s="209">
        <v>412300</v>
      </c>
      <c r="B4774" s="210" t="s">
        <v>53</v>
      </c>
      <c r="C4774" s="231">
        <v>20000</v>
      </c>
      <c r="D4774" s="220">
        <v>27000</v>
      </c>
      <c r="E4774" s="220">
        <v>0</v>
      </c>
      <c r="F4774" s="221">
        <f t="shared" si="1192"/>
        <v>135</v>
      </c>
      <c r="G4774" s="218"/>
      <c r="H4774" s="218"/>
    </row>
    <row r="4775" spans="1:8" s="178" customFormat="1" x14ac:dyDescent="0.2">
      <c r="A4775" s="209">
        <v>412500</v>
      </c>
      <c r="B4775" s="210" t="s">
        <v>57</v>
      </c>
      <c r="C4775" s="231">
        <v>20000</v>
      </c>
      <c r="D4775" s="220">
        <v>25000</v>
      </c>
      <c r="E4775" s="220">
        <v>0</v>
      </c>
      <c r="F4775" s="221">
        <f t="shared" si="1192"/>
        <v>125</v>
      </c>
      <c r="G4775" s="218"/>
      <c r="H4775" s="218"/>
    </row>
    <row r="4776" spans="1:8" s="178" customFormat="1" x14ac:dyDescent="0.2">
      <c r="A4776" s="209">
        <v>412600</v>
      </c>
      <c r="B4776" s="210" t="s">
        <v>58</v>
      </c>
      <c r="C4776" s="231">
        <v>45000</v>
      </c>
      <c r="D4776" s="220">
        <v>80000</v>
      </c>
      <c r="E4776" s="220">
        <v>0</v>
      </c>
      <c r="F4776" s="221">
        <f t="shared" si="1192"/>
        <v>177.77777777777777</v>
      </c>
      <c r="G4776" s="218"/>
      <c r="H4776" s="218"/>
    </row>
    <row r="4777" spans="1:8" s="178" customFormat="1" x14ac:dyDescent="0.2">
      <c r="A4777" s="209">
        <v>412700</v>
      </c>
      <c r="B4777" s="210" t="s">
        <v>60</v>
      </c>
      <c r="C4777" s="231">
        <v>130000</v>
      </c>
      <c r="D4777" s="220">
        <v>200000</v>
      </c>
      <c r="E4777" s="220">
        <v>0</v>
      </c>
      <c r="F4777" s="221">
        <f t="shared" si="1192"/>
        <v>153.84615384615387</v>
      </c>
      <c r="G4777" s="218"/>
      <c r="H4777" s="218"/>
    </row>
    <row r="4778" spans="1:8" s="178" customFormat="1" ht="46.5" x14ac:dyDescent="0.2">
      <c r="A4778" s="209">
        <v>412700</v>
      </c>
      <c r="B4778" s="210" t="s">
        <v>70</v>
      </c>
      <c r="C4778" s="231">
        <v>10000</v>
      </c>
      <c r="D4778" s="220">
        <v>10000</v>
      </c>
      <c r="E4778" s="220">
        <v>0</v>
      </c>
      <c r="F4778" s="221">
        <f t="shared" si="1192"/>
        <v>100</v>
      </c>
      <c r="G4778" s="218"/>
      <c r="H4778" s="218"/>
    </row>
    <row r="4779" spans="1:8" s="178" customFormat="1" ht="46.5" x14ac:dyDescent="0.2">
      <c r="A4779" s="209">
        <v>412700</v>
      </c>
      <c r="B4779" s="210" t="s">
        <v>71</v>
      </c>
      <c r="C4779" s="231">
        <v>6000</v>
      </c>
      <c r="D4779" s="220">
        <v>5999.9999999999991</v>
      </c>
      <c r="E4779" s="220">
        <v>0</v>
      </c>
      <c r="F4779" s="221">
        <f t="shared" si="1192"/>
        <v>99.999999999999986</v>
      </c>
      <c r="G4779" s="218"/>
      <c r="H4779" s="218"/>
    </row>
    <row r="4780" spans="1:8" s="178" customFormat="1" x14ac:dyDescent="0.2">
      <c r="A4780" s="209">
        <v>412700</v>
      </c>
      <c r="B4780" s="210" t="s">
        <v>72</v>
      </c>
      <c r="C4780" s="231">
        <v>30000</v>
      </c>
      <c r="D4780" s="220">
        <v>30000</v>
      </c>
      <c r="E4780" s="220">
        <v>0</v>
      </c>
      <c r="F4780" s="221">
        <f t="shared" si="1192"/>
        <v>100</v>
      </c>
      <c r="G4780" s="218"/>
      <c r="H4780" s="218"/>
    </row>
    <row r="4781" spans="1:8" s="178" customFormat="1" x14ac:dyDescent="0.2">
      <c r="A4781" s="209">
        <v>412900</v>
      </c>
      <c r="B4781" s="223" t="s">
        <v>74</v>
      </c>
      <c r="C4781" s="231">
        <v>1000</v>
      </c>
      <c r="D4781" s="220">
        <v>1000</v>
      </c>
      <c r="E4781" s="220">
        <v>0</v>
      </c>
      <c r="F4781" s="221">
        <f t="shared" si="1192"/>
        <v>100</v>
      </c>
      <c r="G4781" s="218"/>
      <c r="H4781" s="218"/>
    </row>
    <row r="4782" spans="1:8" s="178" customFormat="1" x14ac:dyDescent="0.2">
      <c r="A4782" s="209">
        <v>412900</v>
      </c>
      <c r="B4782" s="223" t="s">
        <v>75</v>
      </c>
      <c r="C4782" s="231">
        <v>78700</v>
      </c>
      <c r="D4782" s="220">
        <v>115300.00000000001</v>
      </c>
      <c r="E4782" s="220">
        <v>0</v>
      </c>
      <c r="F4782" s="221">
        <f t="shared" si="1192"/>
        <v>146.50571791613726</v>
      </c>
      <c r="G4782" s="218"/>
      <c r="H4782" s="218"/>
    </row>
    <row r="4783" spans="1:8" s="178" customFormat="1" x14ac:dyDescent="0.2">
      <c r="A4783" s="209">
        <v>412900</v>
      </c>
      <c r="B4783" s="223" t="s">
        <v>76</v>
      </c>
      <c r="C4783" s="231">
        <v>3999.9999999999995</v>
      </c>
      <c r="D4783" s="220">
        <v>9999.9999999999982</v>
      </c>
      <c r="E4783" s="220">
        <v>0</v>
      </c>
      <c r="F4783" s="221">
        <f t="shared" si="1192"/>
        <v>250</v>
      </c>
      <c r="G4783" s="218"/>
      <c r="H4783" s="218"/>
    </row>
    <row r="4784" spans="1:8" s="178" customFormat="1" ht="46.5" x14ac:dyDescent="0.2">
      <c r="A4784" s="209">
        <v>412900</v>
      </c>
      <c r="B4784" s="223" t="s">
        <v>77</v>
      </c>
      <c r="C4784" s="231">
        <v>3000</v>
      </c>
      <c r="D4784" s="220">
        <v>3000.0000000000005</v>
      </c>
      <c r="E4784" s="220">
        <v>0</v>
      </c>
      <c r="F4784" s="221">
        <f t="shared" si="1192"/>
        <v>100.00000000000003</v>
      </c>
      <c r="G4784" s="218"/>
      <c r="H4784" s="218"/>
    </row>
    <row r="4785" spans="1:8" s="178" customFormat="1" x14ac:dyDescent="0.2">
      <c r="A4785" s="209">
        <v>412900</v>
      </c>
      <c r="B4785" s="223" t="s">
        <v>78</v>
      </c>
      <c r="C4785" s="231">
        <v>5000</v>
      </c>
      <c r="D4785" s="220">
        <v>5000</v>
      </c>
      <c r="E4785" s="220">
        <v>0</v>
      </c>
      <c r="F4785" s="221">
        <f t="shared" si="1192"/>
        <v>100</v>
      </c>
      <c r="G4785" s="218"/>
      <c r="H4785" s="218"/>
    </row>
    <row r="4786" spans="1:8" s="178" customFormat="1" x14ac:dyDescent="0.2">
      <c r="A4786" s="209">
        <v>412900</v>
      </c>
      <c r="B4786" s="210" t="s">
        <v>80</v>
      </c>
      <c r="C4786" s="231">
        <v>500</v>
      </c>
      <c r="D4786" s="220">
        <v>2500</v>
      </c>
      <c r="E4786" s="220">
        <v>0</v>
      </c>
      <c r="F4786" s="221"/>
      <c r="G4786" s="218"/>
      <c r="H4786" s="218"/>
    </row>
    <row r="4787" spans="1:8" s="178" customFormat="1" x14ac:dyDescent="0.2">
      <c r="A4787" s="209">
        <v>412900</v>
      </c>
      <c r="B4787" s="210" t="s">
        <v>81</v>
      </c>
      <c r="C4787" s="231">
        <v>26000</v>
      </c>
      <c r="D4787" s="220">
        <v>26000</v>
      </c>
      <c r="E4787" s="220">
        <v>0</v>
      </c>
      <c r="F4787" s="221">
        <f t="shared" ref="F4787:F4801" si="1194">D4787/C4787*100</f>
        <v>100</v>
      </c>
      <c r="G4787" s="218"/>
      <c r="H4787" s="218"/>
    </row>
    <row r="4788" spans="1:8" s="178" customFormat="1" x14ac:dyDescent="0.2">
      <c r="A4788" s="209">
        <v>412900</v>
      </c>
      <c r="B4788" s="210" t="s">
        <v>88</v>
      </c>
      <c r="C4788" s="231">
        <v>13000</v>
      </c>
      <c r="D4788" s="220">
        <v>10199.999999999995</v>
      </c>
      <c r="E4788" s="220">
        <v>0</v>
      </c>
      <c r="F4788" s="221">
        <f t="shared" si="1194"/>
        <v>78.46153846153841</v>
      </c>
      <c r="G4788" s="218"/>
      <c r="H4788" s="218"/>
    </row>
    <row r="4789" spans="1:8" s="178" customFormat="1" ht="46.5" x14ac:dyDescent="0.2">
      <c r="A4789" s="209">
        <v>412900</v>
      </c>
      <c r="B4789" s="210" t="s">
        <v>89</v>
      </c>
      <c r="C4789" s="231">
        <v>20000</v>
      </c>
      <c r="D4789" s="220">
        <v>19999.999999999996</v>
      </c>
      <c r="E4789" s="220">
        <v>0</v>
      </c>
      <c r="F4789" s="221">
        <f t="shared" si="1194"/>
        <v>99.999999999999972</v>
      </c>
      <c r="G4789" s="218"/>
      <c r="H4789" s="218"/>
    </row>
    <row r="4790" spans="1:8" s="178" customFormat="1" ht="46.5" x14ac:dyDescent="0.2">
      <c r="A4790" s="209">
        <v>412900</v>
      </c>
      <c r="B4790" s="210" t="s">
        <v>90</v>
      </c>
      <c r="C4790" s="231">
        <v>5999.9999999999964</v>
      </c>
      <c r="D4790" s="220">
        <v>4800</v>
      </c>
      <c r="E4790" s="220">
        <v>0</v>
      </c>
      <c r="F4790" s="221">
        <f t="shared" si="1194"/>
        <v>80.000000000000043</v>
      </c>
      <c r="G4790" s="218"/>
      <c r="H4790" s="218"/>
    </row>
    <row r="4791" spans="1:8" s="178" customFormat="1" x14ac:dyDescent="0.2">
      <c r="A4791" s="224">
        <v>414000</v>
      </c>
      <c r="B4791" s="222" t="s">
        <v>107</v>
      </c>
      <c r="C4791" s="233">
        <f>SUM(C4792:C4792)</f>
        <v>2450000</v>
      </c>
      <c r="D4791" s="233">
        <f>SUM(D4792:D4792)</f>
        <v>2500000.0000000005</v>
      </c>
      <c r="E4791" s="233">
        <f>SUM(E4792:E4792)</f>
        <v>0</v>
      </c>
      <c r="F4791" s="217">
        <f t="shared" si="1194"/>
        <v>102.04081632653063</v>
      </c>
      <c r="G4791" s="218"/>
      <c r="H4791" s="218"/>
    </row>
    <row r="4792" spans="1:8" s="178" customFormat="1" ht="46.5" x14ac:dyDescent="0.2">
      <c r="A4792" s="209">
        <v>414100</v>
      </c>
      <c r="B4792" s="210" t="s">
        <v>118</v>
      </c>
      <c r="C4792" s="231">
        <v>2450000</v>
      </c>
      <c r="D4792" s="220">
        <v>2500000.0000000005</v>
      </c>
      <c r="E4792" s="220">
        <v>0</v>
      </c>
      <c r="F4792" s="221">
        <f t="shared" si="1194"/>
        <v>102.04081632653063</v>
      </c>
      <c r="G4792" s="218"/>
      <c r="H4792" s="218"/>
    </row>
    <row r="4793" spans="1:8" s="178" customFormat="1" x14ac:dyDescent="0.2">
      <c r="A4793" s="224">
        <v>415000</v>
      </c>
      <c r="B4793" s="222" t="s">
        <v>119</v>
      </c>
      <c r="C4793" s="233">
        <f>SUM(C4794:C4812)</f>
        <v>6215000</v>
      </c>
      <c r="D4793" s="233">
        <f>SUM(D4794:D4812)</f>
        <v>6460999.9999999963</v>
      </c>
      <c r="E4793" s="233">
        <f>SUM(E4794:E4812)</f>
        <v>0</v>
      </c>
      <c r="F4793" s="217">
        <f t="shared" si="1194"/>
        <v>103.95816572807716</v>
      </c>
      <c r="G4793" s="218"/>
      <c r="H4793" s="218"/>
    </row>
    <row r="4794" spans="1:8" s="178" customFormat="1" ht="46.5" x14ac:dyDescent="0.2">
      <c r="A4794" s="209">
        <v>415200</v>
      </c>
      <c r="B4794" s="210" t="s">
        <v>520</v>
      </c>
      <c r="C4794" s="231">
        <v>70000</v>
      </c>
      <c r="D4794" s="220">
        <v>70000</v>
      </c>
      <c r="E4794" s="220">
        <v>0</v>
      </c>
      <c r="F4794" s="221">
        <f t="shared" si="1194"/>
        <v>100</v>
      </c>
      <c r="G4794" s="218"/>
      <c r="H4794" s="218"/>
    </row>
    <row r="4795" spans="1:8" s="178" customFormat="1" ht="46.5" x14ac:dyDescent="0.2">
      <c r="A4795" s="209">
        <v>415200</v>
      </c>
      <c r="B4795" s="210" t="s">
        <v>156</v>
      </c>
      <c r="C4795" s="231">
        <v>13000</v>
      </c>
      <c r="D4795" s="220">
        <v>13000</v>
      </c>
      <c r="E4795" s="220">
        <v>0</v>
      </c>
      <c r="F4795" s="221">
        <f t="shared" si="1194"/>
        <v>100</v>
      </c>
      <c r="G4795" s="218"/>
      <c r="H4795" s="218"/>
    </row>
    <row r="4796" spans="1:8" s="178" customFormat="1" ht="46.5" x14ac:dyDescent="0.2">
      <c r="A4796" s="209">
        <v>415200</v>
      </c>
      <c r="B4796" s="210" t="s">
        <v>157</v>
      </c>
      <c r="C4796" s="231">
        <v>350000</v>
      </c>
      <c r="D4796" s="220">
        <v>400000</v>
      </c>
      <c r="E4796" s="220">
        <v>0</v>
      </c>
      <c r="F4796" s="221">
        <f t="shared" si="1194"/>
        <v>114.28571428571428</v>
      </c>
      <c r="G4796" s="218"/>
      <c r="H4796" s="218"/>
    </row>
    <row r="4797" spans="1:8" s="178" customFormat="1" ht="46.5" x14ac:dyDescent="0.2">
      <c r="A4797" s="209">
        <v>415200</v>
      </c>
      <c r="B4797" s="210" t="s">
        <v>158</v>
      </c>
      <c r="C4797" s="231">
        <v>35000</v>
      </c>
      <c r="D4797" s="220">
        <v>35000</v>
      </c>
      <c r="E4797" s="220">
        <v>0</v>
      </c>
      <c r="F4797" s="221">
        <f t="shared" si="1194"/>
        <v>100</v>
      </c>
      <c r="G4797" s="218"/>
      <c r="H4797" s="218"/>
    </row>
    <row r="4798" spans="1:8" s="178" customFormat="1" ht="46.5" x14ac:dyDescent="0.2">
      <c r="A4798" s="209">
        <v>415200</v>
      </c>
      <c r="B4798" s="210" t="s">
        <v>159</v>
      </c>
      <c r="C4798" s="231">
        <v>40000</v>
      </c>
      <c r="D4798" s="220">
        <v>40000</v>
      </c>
      <c r="E4798" s="220">
        <v>0</v>
      </c>
      <c r="F4798" s="221">
        <f t="shared" si="1194"/>
        <v>100</v>
      </c>
      <c r="G4798" s="218"/>
      <c r="H4798" s="218"/>
    </row>
    <row r="4799" spans="1:8" s="178" customFormat="1" ht="46.5" x14ac:dyDescent="0.2">
      <c r="A4799" s="209">
        <v>415200</v>
      </c>
      <c r="B4799" s="210" t="s">
        <v>160</v>
      </c>
      <c r="C4799" s="231">
        <v>70000</v>
      </c>
      <c r="D4799" s="220">
        <v>70000</v>
      </c>
      <c r="E4799" s="220">
        <v>0</v>
      </c>
      <c r="F4799" s="221">
        <f t="shared" si="1194"/>
        <v>100</v>
      </c>
      <c r="G4799" s="218"/>
      <c r="H4799" s="218"/>
    </row>
    <row r="4800" spans="1:8" s="178" customFormat="1" x14ac:dyDescent="0.2">
      <c r="A4800" s="209">
        <v>415200</v>
      </c>
      <c r="B4800" s="210" t="s">
        <v>161</v>
      </c>
      <c r="C4800" s="231">
        <v>500000</v>
      </c>
      <c r="D4800" s="220">
        <v>500000</v>
      </c>
      <c r="E4800" s="220">
        <v>0</v>
      </c>
      <c r="F4800" s="221">
        <f t="shared" si="1194"/>
        <v>100</v>
      </c>
      <c r="G4800" s="218"/>
      <c r="H4800" s="218"/>
    </row>
    <row r="4801" spans="1:8" s="178" customFormat="1" x14ac:dyDescent="0.2">
      <c r="A4801" s="209">
        <v>415200</v>
      </c>
      <c r="B4801" s="210" t="s">
        <v>647</v>
      </c>
      <c r="C4801" s="231">
        <v>80000</v>
      </c>
      <c r="D4801" s="220">
        <v>80000</v>
      </c>
      <c r="E4801" s="220">
        <v>0</v>
      </c>
      <c r="F4801" s="221">
        <f t="shared" si="1194"/>
        <v>100</v>
      </c>
      <c r="G4801" s="218"/>
      <c r="H4801" s="218"/>
    </row>
    <row r="4802" spans="1:8" s="178" customFormat="1" x14ac:dyDescent="0.2">
      <c r="A4802" s="209">
        <v>415200</v>
      </c>
      <c r="B4802" s="210" t="s">
        <v>162</v>
      </c>
      <c r="C4802" s="231">
        <v>25000</v>
      </c>
      <c r="D4802" s="220">
        <v>172000</v>
      </c>
      <c r="E4802" s="220">
        <v>0</v>
      </c>
      <c r="F4802" s="221"/>
      <c r="G4802" s="218"/>
      <c r="H4802" s="218"/>
    </row>
    <row r="4803" spans="1:8" s="178" customFormat="1" x14ac:dyDescent="0.2">
      <c r="A4803" s="209">
        <v>415200</v>
      </c>
      <c r="B4803" s="210" t="s">
        <v>163</v>
      </c>
      <c r="C4803" s="231">
        <v>70000</v>
      </c>
      <c r="D4803" s="220">
        <v>70000</v>
      </c>
      <c r="E4803" s="220">
        <v>0</v>
      </c>
      <c r="F4803" s="221">
        <f t="shared" ref="F4803:F4826" si="1195">D4803/C4803*100</f>
        <v>100</v>
      </c>
      <c r="G4803" s="218"/>
      <c r="H4803" s="218"/>
    </row>
    <row r="4804" spans="1:8" s="178" customFormat="1" x14ac:dyDescent="0.2">
      <c r="A4804" s="209">
        <v>415200</v>
      </c>
      <c r="B4804" s="210" t="s">
        <v>141</v>
      </c>
      <c r="C4804" s="231">
        <v>1050000</v>
      </c>
      <c r="D4804" s="220">
        <v>1050000</v>
      </c>
      <c r="E4804" s="220">
        <v>0</v>
      </c>
      <c r="F4804" s="221">
        <f t="shared" si="1195"/>
        <v>100</v>
      </c>
      <c r="G4804" s="218"/>
      <c r="H4804" s="218"/>
    </row>
    <row r="4805" spans="1:8" s="178" customFormat="1" ht="46.5" x14ac:dyDescent="0.2">
      <c r="A4805" s="209">
        <v>415200</v>
      </c>
      <c r="B4805" s="210" t="s">
        <v>164</v>
      </c>
      <c r="C4805" s="231">
        <v>50000</v>
      </c>
      <c r="D4805" s="220">
        <v>50000</v>
      </c>
      <c r="E4805" s="220">
        <v>0</v>
      </c>
      <c r="F4805" s="221">
        <f t="shared" si="1195"/>
        <v>100</v>
      </c>
      <c r="G4805" s="218"/>
      <c r="H4805" s="218"/>
    </row>
    <row r="4806" spans="1:8" s="178" customFormat="1" x14ac:dyDescent="0.2">
      <c r="A4806" s="209">
        <v>415200</v>
      </c>
      <c r="B4806" s="210" t="s">
        <v>165</v>
      </c>
      <c r="C4806" s="231">
        <v>370000</v>
      </c>
      <c r="D4806" s="220">
        <v>414000</v>
      </c>
      <c r="E4806" s="220">
        <v>0</v>
      </c>
      <c r="F4806" s="221">
        <f t="shared" si="1195"/>
        <v>111.89189189189189</v>
      </c>
      <c r="G4806" s="218"/>
      <c r="H4806" s="218"/>
    </row>
    <row r="4807" spans="1:8" s="178" customFormat="1" ht="46.5" x14ac:dyDescent="0.2">
      <c r="A4807" s="209">
        <v>415200</v>
      </c>
      <c r="B4807" s="210" t="s">
        <v>166</v>
      </c>
      <c r="C4807" s="231">
        <v>210000</v>
      </c>
      <c r="D4807" s="220">
        <v>210000</v>
      </c>
      <c r="E4807" s="220">
        <v>0</v>
      </c>
      <c r="F4807" s="221">
        <f t="shared" si="1195"/>
        <v>100</v>
      </c>
      <c r="G4807" s="218"/>
      <c r="H4807" s="218"/>
    </row>
    <row r="4808" spans="1:8" s="178" customFormat="1" x14ac:dyDescent="0.2">
      <c r="A4808" s="209">
        <v>415200</v>
      </c>
      <c r="B4808" s="210" t="s">
        <v>648</v>
      </c>
      <c r="C4808" s="231">
        <v>3000000</v>
      </c>
      <c r="D4808" s="220">
        <v>2999999.9999999963</v>
      </c>
      <c r="E4808" s="220">
        <v>0</v>
      </c>
      <c r="F4808" s="221">
        <f t="shared" si="1195"/>
        <v>99.999999999999872</v>
      </c>
      <c r="G4808" s="218"/>
      <c r="H4808" s="218"/>
    </row>
    <row r="4809" spans="1:8" s="178" customFormat="1" x14ac:dyDescent="0.2">
      <c r="A4809" s="209">
        <v>415200</v>
      </c>
      <c r="B4809" s="210" t="s">
        <v>749</v>
      </c>
      <c r="C4809" s="231">
        <v>170000</v>
      </c>
      <c r="D4809" s="220">
        <v>175000</v>
      </c>
      <c r="E4809" s="220">
        <v>0</v>
      </c>
      <c r="F4809" s="221">
        <f t="shared" si="1195"/>
        <v>102.94117647058823</v>
      </c>
      <c r="G4809" s="218"/>
      <c r="H4809" s="218"/>
    </row>
    <row r="4810" spans="1:8" s="178" customFormat="1" x14ac:dyDescent="0.2">
      <c r="A4810" s="209">
        <v>415200</v>
      </c>
      <c r="B4810" s="210" t="s">
        <v>346</v>
      </c>
      <c r="C4810" s="231">
        <v>22000</v>
      </c>
      <c r="D4810" s="220">
        <v>22000</v>
      </c>
      <c r="E4810" s="220">
        <v>0</v>
      </c>
      <c r="F4810" s="221">
        <f t="shared" si="1195"/>
        <v>100</v>
      </c>
      <c r="G4810" s="218"/>
      <c r="H4810" s="218"/>
    </row>
    <row r="4811" spans="1:8" s="178" customFormat="1" ht="46.5" x14ac:dyDescent="0.2">
      <c r="A4811" s="209">
        <v>415200</v>
      </c>
      <c r="B4811" s="210" t="s">
        <v>167</v>
      </c>
      <c r="C4811" s="231">
        <v>40000</v>
      </c>
      <c r="D4811" s="220">
        <v>40000</v>
      </c>
      <c r="E4811" s="220">
        <v>0</v>
      </c>
      <c r="F4811" s="221">
        <f t="shared" si="1195"/>
        <v>100</v>
      </c>
      <c r="G4811" s="218"/>
      <c r="H4811" s="218"/>
    </row>
    <row r="4812" spans="1:8" s="178" customFormat="1" ht="46.5" x14ac:dyDescent="0.2">
      <c r="A4812" s="209">
        <v>415200</v>
      </c>
      <c r="B4812" s="210" t="s">
        <v>168</v>
      </c>
      <c r="C4812" s="231">
        <v>50000</v>
      </c>
      <c r="D4812" s="220">
        <v>50000</v>
      </c>
      <c r="E4812" s="220">
        <v>0</v>
      </c>
      <c r="F4812" s="221">
        <f t="shared" si="1195"/>
        <v>100</v>
      </c>
      <c r="G4812" s="218"/>
      <c r="H4812" s="218"/>
    </row>
    <row r="4813" spans="1:8" s="178" customFormat="1" x14ac:dyDescent="0.2">
      <c r="A4813" s="224">
        <v>416000</v>
      </c>
      <c r="B4813" s="222" t="s">
        <v>169</v>
      </c>
      <c r="C4813" s="233">
        <f>SUM(C4814:C4815)</f>
        <v>60300000</v>
      </c>
      <c r="D4813" s="233">
        <f t="shared" ref="D4813" si="1196">SUM(D4814:D4815)</f>
        <v>64480000</v>
      </c>
      <c r="E4813" s="233">
        <f>SUM(E4814:E4815)</f>
        <v>0</v>
      </c>
      <c r="F4813" s="217">
        <f t="shared" si="1195"/>
        <v>106.93200663349917</v>
      </c>
      <c r="G4813" s="218"/>
      <c r="H4813" s="218"/>
    </row>
    <row r="4814" spans="1:8" s="178" customFormat="1" x14ac:dyDescent="0.2">
      <c r="A4814" s="209">
        <v>416100</v>
      </c>
      <c r="B4814" s="210" t="s">
        <v>191</v>
      </c>
      <c r="C4814" s="231">
        <v>60000000</v>
      </c>
      <c r="D4814" s="220">
        <v>64000000</v>
      </c>
      <c r="E4814" s="220">
        <v>0</v>
      </c>
      <c r="F4814" s="221">
        <f t="shared" si="1195"/>
        <v>106.66666666666667</v>
      </c>
      <c r="G4814" s="218"/>
      <c r="H4814" s="218"/>
    </row>
    <row r="4815" spans="1:8" s="178" customFormat="1" x14ac:dyDescent="0.2">
      <c r="A4815" s="209">
        <v>416300</v>
      </c>
      <c r="B4815" s="210" t="s">
        <v>195</v>
      </c>
      <c r="C4815" s="231">
        <v>300000</v>
      </c>
      <c r="D4815" s="220">
        <v>480000</v>
      </c>
      <c r="E4815" s="220">
        <v>0</v>
      </c>
      <c r="F4815" s="221">
        <f t="shared" si="1195"/>
        <v>160</v>
      </c>
      <c r="G4815" s="218"/>
      <c r="H4815" s="218"/>
    </row>
    <row r="4816" spans="1:8" s="234" customFormat="1" ht="46.5" x14ac:dyDescent="0.2">
      <c r="A4816" s="224">
        <v>418000</v>
      </c>
      <c r="B4816" s="222" t="s">
        <v>198</v>
      </c>
      <c r="C4816" s="233">
        <f>C4817</f>
        <v>7000</v>
      </c>
      <c r="D4816" s="233">
        <f t="shared" ref="D4816" si="1197">D4817</f>
        <v>6000</v>
      </c>
      <c r="E4816" s="233">
        <f>E4817</f>
        <v>0</v>
      </c>
      <c r="F4816" s="217">
        <f t="shared" si="1195"/>
        <v>85.714285714285708</v>
      </c>
      <c r="G4816" s="218"/>
      <c r="H4816" s="218"/>
    </row>
    <row r="4817" spans="1:8" s="178" customFormat="1" x14ac:dyDescent="0.2">
      <c r="A4817" s="209">
        <v>418400</v>
      </c>
      <c r="B4817" s="210" t="s">
        <v>200</v>
      </c>
      <c r="C4817" s="231">
        <v>7000</v>
      </c>
      <c r="D4817" s="220">
        <v>6000</v>
      </c>
      <c r="E4817" s="220">
        <v>0</v>
      </c>
      <c r="F4817" s="221">
        <f t="shared" si="1195"/>
        <v>85.714285714285708</v>
      </c>
      <c r="G4817" s="218"/>
      <c r="H4817" s="218"/>
    </row>
    <row r="4818" spans="1:8" s="178" customFormat="1" x14ac:dyDescent="0.2">
      <c r="A4818" s="224">
        <v>480000</v>
      </c>
      <c r="B4818" s="222" t="s">
        <v>202</v>
      </c>
      <c r="C4818" s="233">
        <f>C4819+C4823</f>
        <v>1717999.9943152999</v>
      </c>
      <c r="D4818" s="233">
        <f>D4819+D4823</f>
        <v>1717999.9999999995</v>
      </c>
      <c r="E4818" s="233">
        <f>E4819+E4823</f>
        <v>0</v>
      </c>
      <c r="F4818" s="217">
        <f t="shared" si="1195"/>
        <v>100.00000033089056</v>
      </c>
      <c r="G4818" s="218"/>
      <c r="H4818" s="218"/>
    </row>
    <row r="4819" spans="1:8" s="178" customFormat="1" x14ac:dyDescent="0.2">
      <c r="A4819" s="224">
        <v>487000</v>
      </c>
      <c r="B4819" s="222" t="s">
        <v>25</v>
      </c>
      <c r="C4819" s="233">
        <f>SUM(C4820:C4822)</f>
        <v>1403000</v>
      </c>
      <c r="D4819" s="233">
        <f>SUM(D4820:D4822)</f>
        <v>1402999.9999999995</v>
      </c>
      <c r="E4819" s="233">
        <f>SUM(E4820:E4822)</f>
        <v>0</v>
      </c>
      <c r="F4819" s="217">
        <f t="shared" si="1195"/>
        <v>99.999999999999972</v>
      </c>
      <c r="G4819" s="218"/>
      <c r="H4819" s="218"/>
    </row>
    <row r="4820" spans="1:8" s="178" customFormat="1" x14ac:dyDescent="0.2">
      <c r="A4820" s="209">
        <v>487300</v>
      </c>
      <c r="B4820" s="210" t="s">
        <v>215</v>
      </c>
      <c r="C4820" s="231">
        <v>43000</v>
      </c>
      <c r="D4820" s="220">
        <v>43000</v>
      </c>
      <c r="E4820" s="220">
        <v>0</v>
      </c>
      <c r="F4820" s="221">
        <f t="shared" si="1195"/>
        <v>100</v>
      </c>
      <c r="G4820" s="218"/>
      <c r="H4820" s="218"/>
    </row>
    <row r="4821" spans="1:8" s="178" customFormat="1" ht="46.5" x14ac:dyDescent="0.2">
      <c r="A4821" s="209">
        <v>487300</v>
      </c>
      <c r="B4821" s="210" t="s">
        <v>216</v>
      </c>
      <c r="C4821" s="231">
        <v>460000</v>
      </c>
      <c r="D4821" s="220">
        <v>460000</v>
      </c>
      <c r="E4821" s="220">
        <v>0</v>
      </c>
      <c r="F4821" s="221">
        <f t="shared" si="1195"/>
        <v>100</v>
      </c>
      <c r="G4821" s="218"/>
      <c r="H4821" s="218"/>
    </row>
    <row r="4822" spans="1:8" s="178" customFormat="1" x14ac:dyDescent="0.2">
      <c r="A4822" s="239">
        <v>487400</v>
      </c>
      <c r="B4822" s="210" t="s">
        <v>227</v>
      </c>
      <c r="C4822" s="231">
        <v>900000</v>
      </c>
      <c r="D4822" s="220">
        <v>899999.99999999953</v>
      </c>
      <c r="E4822" s="220">
        <v>0</v>
      </c>
      <c r="F4822" s="221">
        <f t="shared" si="1195"/>
        <v>99.999999999999943</v>
      </c>
      <c r="G4822" s="218"/>
      <c r="H4822" s="218"/>
    </row>
    <row r="4823" spans="1:8" s="234" customFormat="1" x14ac:dyDescent="0.2">
      <c r="A4823" s="224">
        <v>488000</v>
      </c>
      <c r="B4823" s="222" t="s">
        <v>31</v>
      </c>
      <c r="C4823" s="233">
        <f>SUM(C4824:C4826)</f>
        <v>314999.99431529985</v>
      </c>
      <c r="D4823" s="233">
        <f t="shared" ref="D4823" si="1198">SUM(D4824:D4826)</f>
        <v>315000</v>
      </c>
      <c r="E4823" s="233">
        <f>SUM(E4824:E4826)</f>
        <v>0</v>
      </c>
      <c r="F4823" s="217">
        <f t="shared" si="1195"/>
        <v>100.00000180466675</v>
      </c>
      <c r="G4823" s="218"/>
      <c r="H4823" s="218"/>
    </row>
    <row r="4824" spans="1:8" s="178" customFormat="1" x14ac:dyDescent="0.2">
      <c r="A4824" s="209">
        <v>488100</v>
      </c>
      <c r="B4824" s="210" t="s">
        <v>242</v>
      </c>
      <c r="C4824" s="231">
        <v>249999.99431529985</v>
      </c>
      <c r="D4824" s="220">
        <v>250000</v>
      </c>
      <c r="E4824" s="220">
        <v>0</v>
      </c>
      <c r="F4824" s="221">
        <f t="shared" si="1195"/>
        <v>100.00000227388011</v>
      </c>
      <c r="G4824" s="218"/>
      <c r="H4824" s="218"/>
    </row>
    <row r="4825" spans="1:8" s="178" customFormat="1" x14ac:dyDescent="0.2">
      <c r="A4825" s="209">
        <v>488100</v>
      </c>
      <c r="B4825" s="210" t="s">
        <v>243</v>
      </c>
      <c r="C4825" s="231">
        <v>15000</v>
      </c>
      <c r="D4825" s="220">
        <v>15000</v>
      </c>
      <c r="E4825" s="220">
        <v>0</v>
      </c>
      <c r="F4825" s="221">
        <f t="shared" si="1195"/>
        <v>100</v>
      </c>
      <c r="G4825" s="218"/>
      <c r="H4825" s="218"/>
    </row>
    <row r="4826" spans="1:8" s="178" customFormat="1" x14ac:dyDescent="0.2">
      <c r="A4826" s="209">
        <v>488100</v>
      </c>
      <c r="B4826" s="210" t="s">
        <v>244</v>
      </c>
      <c r="C4826" s="231">
        <v>50000</v>
      </c>
      <c r="D4826" s="220">
        <v>49999.999999999971</v>
      </c>
      <c r="E4826" s="220">
        <v>0</v>
      </c>
      <c r="F4826" s="221">
        <f t="shared" si="1195"/>
        <v>99.999999999999943</v>
      </c>
      <c r="G4826" s="218"/>
      <c r="H4826" s="218"/>
    </row>
    <row r="4827" spans="1:8" s="178" customFormat="1" x14ac:dyDescent="0.2">
      <c r="A4827" s="224">
        <v>510000</v>
      </c>
      <c r="B4827" s="222" t="s">
        <v>245</v>
      </c>
      <c r="C4827" s="233">
        <f>C4828+C4831+0</f>
        <v>13000</v>
      </c>
      <c r="D4827" s="233">
        <f>D4828+D4831+0</f>
        <v>247000</v>
      </c>
      <c r="E4827" s="233">
        <f>E4828+E4831+0</f>
        <v>0</v>
      </c>
      <c r="F4827" s="217"/>
      <c r="G4827" s="218"/>
      <c r="H4827" s="218"/>
    </row>
    <row r="4828" spans="1:8" s="178" customFormat="1" x14ac:dyDescent="0.2">
      <c r="A4828" s="224">
        <v>511000</v>
      </c>
      <c r="B4828" s="222" t="s">
        <v>246</v>
      </c>
      <c r="C4828" s="233">
        <f>SUM(C4829:C4830)</f>
        <v>8000</v>
      </c>
      <c r="D4828" s="233">
        <f t="shared" ref="D4828" si="1199">SUM(D4829:D4830)</f>
        <v>242000</v>
      </c>
      <c r="E4828" s="233">
        <f>SUM(E4829:E4830)</f>
        <v>0</v>
      </c>
      <c r="F4828" s="217"/>
      <c r="G4828" s="218"/>
      <c r="H4828" s="218"/>
    </row>
    <row r="4829" spans="1:8" s="178" customFormat="1" x14ac:dyDescent="0.2">
      <c r="A4829" s="209">
        <v>511300</v>
      </c>
      <c r="B4829" s="210" t="s">
        <v>249</v>
      </c>
      <c r="C4829" s="231">
        <v>5000</v>
      </c>
      <c r="D4829" s="220">
        <v>5000</v>
      </c>
      <c r="E4829" s="220">
        <v>0</v>
      </c>
      <c r="F4829" s="221">
        <f>D4829/C4829*100</f>
        <v>100</v>
      </c>
      <c r="G4829" s="218"/>
      <c r="H4829" s="218"/>
    </row>
    <row r="4830" spans="1:8" s="178" customFormat="1" x14ac:dyDescent="0.2">
      <c r="A4830" s="209">
        <v>511700</v>
      </c>
      <c r="B4830" s="210" t="s">
        <v>252</v>
      </c>
      <c r="C4830" s="231">
        <v>3000</v>
      </c>
      <c r="D4830" s="220">
        <v>237000</v>
      </c>
      <c r="E4830" s="220">
        <v>0</v>
      </c>
      <c r="F4830" s="221"/>
      <c r="G4830" s="218"/>
      <c r="H4830" s="218"/>
    </row>
    <row r="4831" spans="1:8" s="234" customFormat="1" x14ac:dyDescent="0.2">
      <c r="A4831" s="224">
        <v>516000</v>
      </c>
      <c r="B4831" s="222" t="s">
        <v>257</v>
      </c>
      <c r="C4831" s="233">
        <f>C4832</f>
        <v>5000</v>
      </c>
      <c r="D4831" s="233">
        <f t="shared" ref="D4831" si="1200">D4832</f>
        <v>5000</v>
      </c>
      <c r="E4831" s="233">
        <f t="shared" ref="E4831" si="1201">E4832</f>
        <v>0</v>
      </c>
      <c r="F4831" s="217">
        <f>D4831/C4831*100</f>
        <v>100</v>
      </c>
      <c r="G4831" s="218"/>
      <c r="H4831" s="218"/>
    </row>
    <row r="4832" spans="1:8" s="178" customFormat="1" x14ac:dyDescent="0.2">
      <c r="A4832" s="209">
        <v>516100</v>
      </c>
      <c r="B4832" s="210" t="s">
        <v>257</v>
      </c>
      <c r="C4832" s="231">
        <v>5000</v>
      </c>
      <c r="D4832" s="220">
        <v>5000</v>
      </c>
      <c r="E4832" s="220">
        <v>0</v>
      </c>
      <c r="F4832" s="221">
        <f>D4832/C4832*100</f>
        <v>100</v>
      </c>
      <c r="G4832" s="218"/>
      <c r="H4832" s="218"/>
    </row>
    <row r="4833" spans="1:8" s="234" customFormat="1" x14ac:dyDescent="0.2">
      <c r="A4833" s="224">
        <v>630000</v>
      </c>
      <c r="B4833" s="222" t="s">
        <v>277</v>
      </c>
      <c r="C4833" s="233">
        <f>C4834+C4836</f>
        <v>14000</v>
      </c>
      <c r="D4833" s="233">
        <f>D4834+D4836</f>
        <v>314000</v>
      </c>
      <c r="E4833" s="233">
        <f>E4834+E4836</f>
        <v>0</v>
      </c>
      <c r="F4833" s="217"/>
      <c r="G4833" s="218"/>
      <c r="H4833" s="218"/>
    </row>
    <row r="4834" spans="1:8" s="234" customFormat="1" x14ac:dyDescent="0.2">
      <c r="A4834" s="224">
        <v>631000</v>
      </c>
      <c r="B4834" s="222" t="s">
        <v>278</v>
      </c>
      <c r="C4834" s="233">
        <f>C4835+0</f>
        <v>0</v>
      </c>
      <c r="D4834" s="233">
        <f>D4835+0</f>
        <v>300000</v>
      </c>
      <c r="E4834" s="233">
        <f>E4835+0</f>
        <v>0</v>
      </c>
      <c r="F4834" s="217">
        <v>0</v>
      </c>
      <c r="G4834" s="218"/>
      <c r="H4834" s="218"/>
    </row>
    <row r="4835" spans="1:8" s="178" customFormat="1" x14ac:dyDescent="0.2">
      <c r="A4835" s="209">
        <v>631900</v>
      </c>
      <c r="B4835" s="210" t="s">
        <v>281</v>
      </c>
      <c r="C4835" s="231">
        <v>0</v>
      </c>
      <c r="D4835" s="220">
        <v>300000</v>
      </c>
      <c r="E4835" s="220">
        <v>0</v>
      </c>
      <c r="F4835" s="217">
        <v>0</v>
      </c>
      <c r="G4835" s="218"/>
      <c r="H4835" s="218"/>
    </row>
    <row r="4836" spans="1:8" s="234" customFormat="1" x14ac:dyDescent="0.2">
      <c r="A4836" s="224">
        <v>638000</v>
      </c>
      <c r="B4836" s="222" t="s">
        <v>284</v>
      </c>
      <c r="C4836" s="233">
        <f>C4837</f>
        <v>14000</v>
      </c>
      <c r="D4836" s="233">
        <f t="shared" ref="D4836" si="1202">D4837</f>
        <v>14000</v>
      </c>
      <c r="E4836" s="233">
        <f t="shared" ref="E4836" si="1203">E4837</f>
        <v>0</v>
      </c>
      <c r="F4836" s="217">
        <f>D4836/C4836*100</f>
        <v>100</v>
      </c>
      <c r="G4836" s="218"/>
      <c r="H4836" s="218"/>
    </row>
    <row r="4837" spans="1:8" s="178" customFormat="1" x14ac:dyDescent="0.2">
      <c r="A4837" s="209">
        <v>638100</v>
      </c>
      <c r="B4837" s="210" t="s">
        <v>285</v>
      </c>
      <c r="C4837" s="231">
        <v>14000</v>
      </c>
      <c r="D4837" s="220">
        <v>14000</v>
      </c>
      <c r="E4837" s="220">
        <v>0</v>
      </c>
      <c r="F4837" s="221">
        <f>D4837/C4837*100</f>
        <v>100</v>
      </c>
      <c r="G4837" s="218"/>
      <c r="H4837" s="218"/>
    </row>
    <row r="4838" spans="1:8" s="178" customFormat="1" x14ac:dyDescent="0.2">
      <c r="A4838" s="241"/>
      <c r="B4838" s="227" t="s">
        <v>294</v>
      </c>
      <c r="C4838" s="238">
        <f>C4765+C4818+C4827+C4833</f>
        <v>73225699.994315296</v>
      </c>
      <c r="D4838" s="238">
        <f>D4765+D4818+D4827+D4833</f>
        <v>78392300</v>
      </c>
      <c r="E4838" s="238">
        <f>E4765+E4818+E4827+E4833</f>
        <v>0</v>
      </c>
      <c r="F4838" s="229">
        <f>D4838/C4838*100</f>
        <v>107.05571951662571</v>
      </c>
      <c r="G4838" s="218"/>
      <c r="H4838" s="218"/>
    </row>
    <row r="4839" spans="1:8" s="178" customFormat="1" x14ac:dyDescent="0.2">
      <c r="A4839" s="209"/>
      <c r="B4839" s="210"/>
      <c r="C4839" s="231"/>
      <c r="D4839" s="231"/>
      <c r="E4839" s="231"/>
      <c r="F4839" s="232"/>
      <c r="G4839" s="218"/>
      <c r="H4839" s="218"/>
    </row>
    <row r="4840" spans="1:8" s="178" customFormat="1" x14ac:dyDescent="0.2">
      <c r="A4840" s="209"/>
      <c r="B4840" s="210"/>
      <c r="C4840" s="231"/>
      <c r="D4840" s="231"/>
      <c r="E4840" s="231"/>
      <c r="F4840" s="232"/>
      <c r="G4840" s="218"/>
      <c r="H4840" s="218"/>
    </row>
    <row r="4841" spans="1:8" s="234" customFormat="1" x14ac:dyDescent="0.2">
      <c r="A4841" s="240" t="s">
        <v>287</v>
      </c>
      <c r="B4841" s="222" t="s">
        <v>521</v>
      </c>
      <c r="C4841" s="220"/>
      <c r="D4841" s="220"/>
      <c r="E4841" s="220"/>
      <c r="F4841" s="221"/>
      <c r="G4841" s="218"/>
      <c r="H4841" s="218"/>
    </row>
    <row r="4842" spans="1:8" s="178" customFormat="1" x14ac:dyDescent="0.2">
      <c r="A4842" s="239" t="s">
        <v>287</v>
      </c>
      <c r="B4842" s="210" t="s">
        <v>288</v>
      </c>
      <c r="C4842" s="231">
        <v>9645300</v>
      </c>
      <c r="D4842" s="220">
        <v>2783000</v>
      </c>
      <c r="E4842" s="220">
        <v>0</v>
      </c>
      <c r="F4842" s="221">
        <f>D4842/C4842*100</f>
        <v>28.853431204835516</v>
      </c>
      <c r="G4842" s="218"/>
      <c r="H4842" s="218"/>
    </row>
    <row r="4843" spans="1:8" s="178" customFormat="1" x14ac:dyDescent="0.2">
      <c r="A4843" s="241"/>
      <c r="B4843" s="227" t="s">
        <v>294</v>
      </c>
      <c r="C4843" s="238">
        <f>SUM(C4842:C4842)</f>
        <v>9645300</v>
      </c>
      <c r="D4843" s="238">
        <f t="shared" ref="D4843" si="1204">SUM(D4842:D4842)</f>
        <v>2783000</v>
      </c>
      <c r="E4843" s="238">
        <f t="shared" ref="E4843" si="1205">SUM(E4842:E4842)</f>
        <v>0</v>
      </c>
      <c r="F4843" s="229">
        <f>D4843/C4843*100</f>
        <v>28.853431204835516</v>
      </c>
      <c r="G4843" s="218"/>
      <c r="H4843" s="218"/>
    </row>
    <row r="4844" spans="1:8" s="178" customFormat="1" x14ac:dyDescent="0.2">
      <c r="A4844" s="209"/>
      <c r="B4844" s="210"/>
      <c r="C4844" s="231"/>
      <c r="D4844" s="231"/>
      <c r="E4844" s="231"/>
      <c r="F4844" s="232"/>
      <c r="G4844" s="218"/>
      <c r="H4844" s="218"/>
    </row>
    <row r="4845" spans="1:8" s="178" customFormat="1" x14ac:dyDescent="0.2">
      <c r="A4845" s="205"/>
      <c r="B4845" s="202"/>
      <c r="C4845" s="231"/>
      <c r="D4845" s="231"/>
      <c r="E4845" s="231"/>
      <c r="F4845" s="232"/>
      <c r="G4845" s="218"/>
      <c r="H4845" s="218"/>
    </row>
    <row r="4846" spans="1:8" s="178" customFormat="1" x14ac:dyDescent="0.2">
      <c r="A4846" s="209" t="s">
        <v>522</v>
      </c>
      <c r="B4846" s="222"/>
      <c r="C4846" s="231"/>
      <c r="D4846" s="231"/>
      <c r="E4846" s="231"/>
      <c r="F4846" s="232"/>
      <c r="G4846" s="218"/>
      <c r="H4846" s="218"/>
    </row>
    <row r="4847" spans="1:8" s="178" customFormat="1" x14ac:dyDescent="0.2">
      <c r="A4847" s="209" t="s">
        <v>369</v>
      </c>
      <c r="B4847" s="222"/>
      <c r="C4847" s="231"/>
      <c r="D4847" s="231"/>
      <c r="E4847" s="231"/>
      <c r="F4847" s="232"/>
      <c r="G4847" s="218"/>
      <c r="H4847" s="218"/>
    </row>
    <row r="4848" spans="1:8" s="178" customFormat="1" x14ac:dyDescent="0.2">
      <c r="A4848" s="209" t="s">
        <v>523</v>
      </c>
      <c r="B4848" s="222"/>
      <c r="C4848" s="231"/>
      <c r="D4848" s="231"/>
      <c r="E4848" s="231"/>
      <c r="F4848" s="232"/>
      <c r="G4848" s="218"/>
      <c r="H4848" s="218"/>
    </row>
    <row r="4849" spans="1:8" s="178" customFormat="1" x14ac:dyDescent="0.2">
      <c r="A4849" s="209" t="s">
        <v>524</v>
      </c>
      <c r="B4849" s="222"/>
      <c r="C4849" s="231"/>
      <c r="D4849" s="231"/>
      <c r="E4849" s="231"/>
      <c r="F4849" s="232"/>
      <c r="G4849" s="218"/>
      <c r="H4849" s="218"/>
    </row>
    <row r="4850" spans="1:8" s="178" customFormat="1" x14ac:dyDescent="0.2">
      <c r="A4850" s="242"/>
      <c r="B4850" s="211"/>
      <c r="C4850" s="231"/>
      <c r="D4850" s="231"/>
      <c r="E4850" s="231"/>
      <c r="F4850" s="232"/>
      <c r="G4850" s="218"/>
      <c r="H4850" s="218"/>
    </row>
    <row r="4851" spans="1:8" s="178" customFormat="1" x14ac:dyDescent="0.2">
      <c r="A4851" s="224">
        <v>410000</v>
      </c>
      <c r="B4851" s="215" t="s">
        <v>44</v>
      </c>
      <c r="C4851" s="233">
        <f>C4852+C4860+C4858+C4862+0+C4856</f>
        <v>15987400</v>
      </c>
      <c r="D4851" s="233">
        <f>D4852+D4860+D4858+D4862+0+D4856</f>
        <v>44051900</v>
      </c>
      <c r="E4851" s="233">
        <f>E4852+E4860+E4858+E4862+0+E4856</f>
        <v>157900000</v>
      </c>
      <c r="F4851" s="217">
        <f>D4851/C4851*100</f>
        <v>275.5413638240114</v>
      </c>
      <c r="G4851" s="218"/>
      <c r="H4851" s="218"/>
    </row>
    <row r="4852" spans="1:8" s="178" customFormat="1" x14ac:dyDescent="0.2">
      <c r="A4852" s="224">
        <v>412000</v>
      </c>
      <c r="B4852" s="222" t="s">
        <v>50</v>
      </c>
      <c r="C4852" s="233">
        <f>SUM(C4853:C4855)</f>
        <v>9987400</v>
      </c>
      <c r="D4852" s="233">
        <f>SUM(D4853:D4855)</f>
        <v>20354600</v>
      </c>
      <c r="E4852" s="233">
        <f>SUM(E4853:E4855)</f>
        <v>0</v>
      </c>
      <c r="F4852" s="217">
        <f>D4852/C4852*100</f>
        <v>203.80279151731182</v>
      </c>
      <c r="G4852" s="218"/>
      <c r="H4852" s="218"/>
    </row>
    <row r="4853" spans="1:8" s="178" customFormat="1" x14ac:dyDescent="0.2">
      <c r="A4853" s="239">
        <v>412700</v>
      </c>
      <c r="B4853" s="210" t="s">
        <v>60</v>
      </c>
      <c r="C4853" s="231">
        <v>1952100</v>
      </c>
      <c r="D4853" s="220">
        <v>134400</v>
      </c>
      <c r="E4853" s="220">
        <v>0</v>
      </c>
      <c r="F4853" s="221"/>
      <c r="G4853" s="218"/>
      <c r="H4853" s="218"/>
    </row>
    <row r="4854" spans="1:8" s="178" customFormat="1" ht="46.5" x14ac:dyDescent="0.2">
      <c r="A4854" s="209">
        <v>412700</v>
      </c>
      <c r="B4854" s="210" t="s">
        <v>67</v>
      </c>
      <c r="C4854" s="231">
        <v>8030300</v>
      </c>
      <c r="D4854" s="220">
        <v>20214200</v>
      </c>
      <c r="E4854" s="220">
        <v>0</v>
      </c>
      <c r="F4854" s="221">
        <f>D4854/C4854*100</f>
        <v>251.72409499022456</v>
      </c>
      <c r="G4854" s="218"/>
      <c r="H4854" s="218"/>
    </row>
    <row r="4855" spans="1:8" s="178" customFormat="1" ht="46.5" x14ac:dyDescent="0.2">
      <c r="A4855" s="209">
        <v>412900</v>
      </c>
      <c r="B4855" s="210" t="s">
        <v>82</v>
      </c>
      <c r="C4855" s="231">
        <v>5000</v>
      </c>
      <c r="D4855" s="220">
        <v>6000</v>
      </c>
      <c r="E4855" s="220">
        <v>0</v>
      </c>
      <c r="F4855" s="221">
        <f>D4855/C4855*100</f>
        <v>120</v>
      </c>
      <c r="G4855" s="218"/>
      <c r="H4855" s="218"/>
    </row>
    <row r="4856" spans="1:8" s="234" customFormat="1" x14ac:dyDescent="0.2">
      <c r="A4856" s="224">
        <v>413000</v>
      </c>
      <c r="B4856" s="222" t="s">
        <v>97</v>
      </c>
      <c r="C4856" s="233">
        <f t="shared" ref="C4856:D4856" si="1206">C4857</f>
        <v>0</v>
      </c>
      <c r="D4856" s="233">
        <f t="shared" si="1206"/>
        <v>402300</v>
      </c>
      <c r="E4856" s="233">
        <f>E4857</f>
        <v>0</v>
      </c>
      <c r="F4856" s="217">
        <v>0</v>
      </c>
      <c r="G4856" s="270"/>
      <c r="H4856" s="270"/>
    </row>
    <row r="4857" spans="1:8" s="178" customFormat="1" ht="46.5" x14ac:dyDescent="0.2">
      <c r="A4857" s="209">
        <v>413800</v>
      </c>
      <c r="B4857" s="210" t="s">
        <v>105</v>
      </c>
      <c r="C4857" s="220">
        <v>0</v>
      </c>
      <c r="D4857" s="220">
        <v>402300</v>
      </c>
      <c r="E4857" s="220">
        <v>0</v>
      </c>
      <c r="F4857" s="217">
        <v>0</v>
      </c>
      <c r="G4857" s="218"/>
      <c r="H4857" s="218"/>
    </row>
    <row r="4858" spans="1:8" s="234" customFormat="1" x14ac:dyDescent="0.2">
      <c r="A4858" s="224">
        <v>414000</v>
      </c>
      <c r="B4858" s="222" t="s">
        <v>107</v>
      </c>
      <c r="C4858" s="233">
        <f>0+C4859</f>
        <v>0</v>
      </c>
      <c r="D4858" s="233">
        <f>0+D4859</f>
        <v>17095000</v>
      </c>
      <c r="E4858" s="233">
        <f>0+E4859</f>
        <v>0</v>
      </c>
      <c r="F4858" s="217">
        <v>0</v>
      </c>
      <c r="G4858" s="218"/>
      <c r="H4858" s="218"/>
    </row>
    <row r="4859" spans="1:8" s="178" customFormat="1" x14ac:dyDescent="0.2">
      <c r="A4859" s="209">
        <v>414100</v>
      </c>
      <c r="B4859" s="210" t="s">
        <v>748</v>
      </c>
      <c r="C4859" s="220">
        <v>0</v>
      </c>
      <c r="D4859" s="220">
        <v>17095000</v>
      </c>
      <c r="E4859" s="220">
        <v>0</v>
      </c>
      <c r="F4859" s="217">
        <v>0</v>
      </c>
      <c r="G4859" s="218"/>
      <c r="H4859" s="218"/>
    </row>
    <row r="4860" spans="1:8" s="178" customFormat="1" x14ac:dyDescent="0.2">
      <c r="A4860" s="224">
        <v>415000</v>
      </c>
      <c r="B4860" s="222" t="s">
        <v>119</v>
      </c>
      <c r="C4860" s="233">
        <f>SUM(C4861:C4861)</f>
        <v>0</v>
      </c>
      <c r="D4860" s="233">
        <f>SUM(D4861:D4861)</f>
        <v>200000</v>
      </c>
      <c r="E4860" s="233">
        <f>SUM(E4861:E4861)</f>
        <v>157900000</v>
      </c>
      <c r="F4860" s="217">
        <v>0</v>
      </c>
      <c r="G4860" s="218"/>
      <c r="H4860" s="218"/>
    </row>
    <row r="4861" spans="1:8" s="178" customFormat="1" x14ac:dyDescent="0.2">
      <c r="A4861" s="209">
        <v>415200</v>
      </c>
      <c r="B4861" s="210" t="s">
        <v>124</v>
      </c>
      <c r="C4861" s="231">
        <v>0</v>
      </c>
      <c r="D4861" s="220">
        <v>200000</v>
      </c>
      <c r="E4861" s="231">
        <v>157900000</v>
      </c>
      <c r="F4861" s="217">
        <v>0</v>
      </c>
      <c r="G4861" s="218"/>
      <c r="H4861" s="218"/>
    </row>
    <row r="4862" spans="1:8" s="234" customFormat="1" x14ac:dyDescent="0.2">
      <c r="A4862" s="224">
        <v>419000</v>
      </c>
      <c r="B4862" s="222" t="s">
        <v>201</v>
      </c>
      <c r="C4862" s="233">
        <f>C4863</f>
        <v>6000000</v>
      </c>
      <c r="D4862" s="233">
        <f t="shared" ref="D4862" si="1207">D4863</f>
        <v>6000000</v>
      </c>
      <c r="E4862" s="233">
        <f t="shared" ref="E4862" si="1208">E4863</f>
        <v>0</v>
      </c>
      <c r="F4862" s="217">
        <f t="shared" ref="F4862:F4873" si="1209">D4862/C4862*100</f>
        <v>100</v>
      </c>
      <c r="G4862" s="218"/>
      <c r="H4862" s="218"/>
    </row>
    <row r="4863" spans="1:8" s="178" customFormat="1" x14ac:dyDescent="0.2">
      <c r="A4863" s="209">
        <v>419100</v>
      </c>
      <c r="B4863" s="210" t="s">
        <v>201</v>
      </c>
      <c r="C4863" s="231">
        <v>6000000</v>
      </c>
      <c r="D4863" s="220">
        <v>6000000</v>
      </c>
      <c r="E4863" s="220">
        <v>0</v>
      </c>
      <c r="F4863" s="221">
        <f t="shared" si="1209"/>
        <v>100</v>
      </c>
      <c r="G4863" s="218"/>
      <c r="H4863" s="218"/>
    </row>
    <row r="4864" spans="1:8" s="178" customFormat="1" x14ac:dyDescent="0.2">
      <c r="A4864" s="224">
        <v>480000</v>
      </c>
      <c r="B4864" s="222" t="s">
        <v>202</v>
      </c>
      <c r="C4864" s="233">
        <f>C4865+C4871</f>
        <v>9433000</v>
      </c>
      <c r="D4864" s="233">
        <f>D4865+D4871</f>
        <v>17780000</v>
      </c>
      <c r="E4864" s="233">
        <f>E4865+E4871</f>
        <v>0</v>
      </c>
      <c r="F4864" s="217">
        <f t="shared" si="1209"/>
        <v>188.4872256970211</v>
      </c>
      <c r="G4864" s="218"/>
      <c r="H4864" s="218"/>
    </row>
    <row r="4865" spans="1:8" s="178" customFormat="1" x14ac:dyDescent="0.2">
      <c r="A4865" s="224">
        <v>487000</v>
      </c>
      <c r="B4865" s="222" t="s">
        <v>25</v>
      </c>
      <c r="C4865" s="233">
        <f>SUM(C4866:C4870)</f>
        <v>2078000</v>
      </c>
      <c r="D4865" s="233">
        <f>SUM(D4866:D4870)</f>
        <v>2075000</v>
      </c>
      <c r="E4865" s="233">
        <f>SUM(E4866:E4870)</f>
        <v>0</v>
      </c>
      <c r="F4865" s="217">
        <f t="shared" si="1209"/>
        <v>99.855630413859473</v>
      </c>
      <c r="G4865" s="218"/>
      <c r="H4865" s="218"/>
    </row>
    <row r="4866" spans="1:8" s="178" customFormat="1" x14ac:dyDescent="0.2">
      <c r="A4866" s="243">
        <v>487100</v>
      </c>
      <c r="B4866" s="245" t="s">
        <v>203</v>
      </c>
      <c r="C4866" s="231">
        <v>47000</v>
      </c>
      <c r="D4866" s="220">
        <v>44000</v>
      </c>
      <c r="E4866" s="220">
        <v>0</v>
      </c>
      <c r="F4866" s="221">
        <f t="shared" si="1209"/>
        <v>93.61702127659575</v>
      </c>
      <c r="G4866" s="218"/>
      <c r="H4866" s="218"/>
    </row>
    <row r="4867" spans="1:8" s="178" customFormat="1" ht="46.5" x14ac:dyDescent="0.2">
      <c r="A4867" s="243">
        <v>487100</v>
      </c>
      <c r="B4867" s="245" t="s">
        <v>204</v>
      </c>
      <c r="C4867" s="231">
        <v>201000</v>
      </c>
      <c r="D4867" s="220">
        <v>201000</v>
      </c>
      <c r="E4867" s="231"/>
      <c r="F4867" s="221">
        <f t="shared" si="1209"/>
        <v>100</v>
      </c>
      <c r="G4867" s="218"/>
      <c r="H4867" s="218"/>
    </row>
    <row r="4868" spans="1:8" s="178" customFormat="1" x14ac:dyDescent="0.2">
      <c r="A4868" s="243">
        <v>487100</v>
      </c>
      <c r="B4868" s="245" t="s">
        <v>205</v>
      </c>
      <c r="C4868" s="231">
        <v>30000</v>
      </c>
      <c r="D4868" s="220">
        <v>30000</v>
      </c>
      <c r="E4868" s="220">
        <v>0</v>
      </c>
      <c r="F4868" s="221">
        <f t="shared" si="1209"/>
        <v>100</v>
      </c>
      <c r="G4868" s="218"/>
      <c r="H4868" s="218"/>
    </row>
    <row r="4869" spans="1:8" s="178" customFormat="1" x14ac:dyDescent="0.2">
      <c r="A4869" s="243">
        <v>487300</v>
      </c>
      <c r="B4869" s="245" t="s">
        <v>207</v>
      </c>
      <c r="C4869" s="231">
        <v>300000</v>
      </c>
      <c r="D4869" s="220">
        <v>300000</v>
      </c>
      <c r="E4869" s="220">
        <v>0</v>
      </c>
      <c r="F4869" s="221">
        <f t="shared" si="1209"/>
        <v>100</v>
      </c>
      <c r="G4869" s="218"/>
      <c r="H4869" s="218"/>
    </row>
    <row r="4870" spans="1:8" s="178" customFormat="1" ht="46.5" x14ac:dyDescent="0.2">
      <c r="A4870" s="243">
        <v>487400</v>
      </c>
      <c r="B4870" s="245" t="s">
        <v>219</v>
      </c>
      <c r="C4870" s="231">
        <v>1500000</v>
      </c>
      <c r="D4870" s="220">
        <v>1500000</v>
      </c>
      <c r="E4870" s="220">
        <v>0</v>
      </c>
      <c r="F4870" s="221">
        <f t="shared" si="1209"/>
        <v>100</v>
      </c>
      <c r="G4870" s="218"/>
      <c r="H4870" s="218"/>
    </row>
    <row r="4871" spans="1:8" s="234" customFormat="1" x14ac:dyDescent="0.2">
      <c r="A4871" s="224">
        <v>488000</v>
      </c>
      <c r="B4871" s="222" t="s">
        <v>31</v>
      </c>
      <c r="C4871" s="233">
        <f>SUM(C4872:C4873)</f>
        <v>7355000</v>
      </c>
      <c r="D4871" s="233">
        <f>SUM(D4872:D4873)</f>
        <v>15705000</v>
      </c>
      <c r="E4871" s="233">
        <f>SUM(E4872:E4873)</f>
        <v>0</v>
      </c>
      <c r="F4871" s="217">
        <f t="shared" si="1209"/>
        <v>213.52821210061182</v>
      </c>
      <c r="G4871" s="218"/>
      <c r="H4871" s="218"/>
    </row>
    <row r="4872" spans="1:8" s="178" customFormat="1" x14ac:dyDescent="0.2">
      <c r="A4872" s="209">
        <v>488100</v>
      </c>
      <c r="B4872" s="210" t="s">
        <v>229</v>
      </c>
      <c r="C4872" s="231">
        <v>5000</v>
      </c>
      <c r="D4872" s="220">
        <v>5000</v>
      </c>
      <c r="E4872" s="220">
        <v>0</v>
      </c>
      <c r="F4872" s="221">
        <f t="shared" si="1209"/>
        <v>100</v>
      </c>
      <c r="G4872" s="218"/>
      <c r="H4872" s="218"/>
    </row>
    <row r="4873" spans="1:8" s="178" customFormat="1" ht="46.5" x14ac:dyDescent="0.2">
      <c r="A4873" s="209">
        <v>488100</v>
      </c>
      <c r="B4873" s="210" t="s">
        <v>739</v>
      </c>
      <c r="C4873" s="231">
        <v>7350000</v>
      </c>
      <c r="D4873" s="220">
        <v>15700000</v>
      </c>
      <c r="E4873" s="220">
        <v>0</v>
      </c>
      <c r="F4873" s="221">
        <f t="shared" si="1209"/>
        <v>213.60544217687075</v>
      </c>
      <c r="G4873" s="218"/>
      <c r="H4873" s="218"/>
    </row>
    <row r="4874" spans="1:8" s="178" customFormat="1" x14ac:dyDescent="0.2">
      <c r="A4874" s="224">
        <v>510000</v>
      </c>
      <c r="B4874" s="222" t="s">
        <v>245</v>
      </c>
      <c r="C4874" s="233">
        <f>C4875+C4877</f>
        <v>0</v>
      </c>
      <c r="D4874" s="233">
        <f>D4875+D4877</f>
        <v>190000</v>
      </c>
      <c r="E4874" s="233">
        <f>E4875+E4877</f>
        <v>0</v>
      </c>
      <c r="F4874" s="217">
        <v>0</v>
      </c>
      <c r="G4874" s="218"/>
      <c r="H4874" s="218"/>
    </row>
    <row r="4875" spans="1:8" s="178" customFormat="1" x14ac:dyDescent="0.2">
      <c r="A4875" s="224">
        <v>511000</v>
      </c>
      <c r="B4875" s="222" t="s">
        <v>246</v>
      </c>
      <c r="C4875" s="233">
        <f>SUM(C4876:C4876)</f>
        <v>0</v>
      </c>
      <c r="D4875" s="233">
        <f>SUM(D4876:D4876)</f>
        <v>95000</v>
      </c>
      <c r="E4875" s="233">
        <f>SUM(E4876:E4876)</f>
        <v>0</v>
      </c>
      <c r="F4875" s="217">
        <v>0</v>
      </c>
      <c r="G4875" s="218"/>
      <c r="H4875" s="218"/>
    </row>
    <row r="4876" spans="1:8" s="178" customFormat="1" x14ac:dyDescent="0.2">
      <c r="A4876" s="209">
        <v>511100</v>
      </c>
      <c r="B4876" s="210" t="s">
        <v>247</v>
      </c>
      <c r="C4876" s="231">
        <v>0</v>
      </c>
      <c r="D4876" s="220">
        <v>95000</v>
      </c>
      <c r="E4876" s="220">
        <v>0</v>
      </c>
      <c r="F4876" s="217">
        <v>0</v>
      </c>
      <c r="G4876" s="218"/>
      <c r="H4876" s="218"/>
    </row>
    <row r="4877" spans="1:8" s="234" customFormat="1" x14ac:dyDescent="0.2">
      <c r="A4877" s="224">
        <v>513000</v>
      </c>
      <c r="B4877" s="222" t="s">
        <v>253</v>
      </c>
      <c r="C4877" s="233">
        <f t="shared" ref="C4877:E4877" si="1210">C4878</f>
        <v>0</v>
      </c>
      <c r="D4877" s="233">
        <f t="shared" si="1210"/>
        <v>95000</v>
      </c>
      <c r="E4877" s="233">
        <f t="shared" si="1210"/>
        <v>0</v>
      </c>
      <c r="F4877" s="217">
        <v>0</v>
      </c>
      <c r="G4877" s="218"/>
      <c r="H4877" s="218"/>
    </row>
    <row r="4878" spans="1:8" s="178" customFormat="1" x14ac:dyDescent="0.2">
      <c r="A4878" s="209">
        <v>513100</v>
      </c>
      <c r="B4878" s="210" t="s">
        <v>643</v>
      </c>
      <c r="C4878" s="220">
        <v>0</v>
      </c>
      <c r="D4878" s="220">
        <v>95000</v>
      </c>
      <c r="E4878" s="220">
        <v>0</v>
      </c>
      <c r="F4878" s="217">
        <v>0</v>
      </c>
      <c r="G4878" s="218"/>
      <c r="H4878" s="218"/>
    </row>
    <row r="4879" spans="1:8" s="234" customFormat="1" x14ac:dyDescent="0.2">
      <c r="A4879" s="224">
        <v>610000</v>
      </c>
      <c r="B4879" s="222" t="s">
        <v>262</v>
      </c>
      <c r="C4879" s="233">
        <f>0+C4880</f>
        <v>70000</v>
      </c>
      <c r="D4879" s="233">
        <f>0+D4880</f>
        <v>70000</v>
      </c>
      <c r="E4879" s="233">
        <f>0+E4880</f>
        <v>0</v>
      </c>
      <c r="F4879" s="217">
        <f t="shared" ref="F4879:F4884" si="1211">D4879/C4879*100</f>
        <v>100</v>
      </c>
      <c r="G4879" s="218"/>
      <c r="H4879" s="218"/>
    </row>
    <row r="4880" spans="1:8" s="234" customFormat="1" ht="46.5" x14ac:dyDescent="0.2">
      <c r="A4880" s="224">
        <v>618000</v>
      </c>
      <c r="B4880" s="222" t="s">
        <v>265</v>
      </c>
      <c r="C4880" s="233">
        <f>C4881+0</f>
        <v>70000</v>
      </c>
      <c r="D4880" s="233">
        <f>D4881+0</f>
        <v>70000</v>
      </c>
      <c r="E4880" s="233">
        <f>E4881+0</f>
        <v>0</v>
      </c>
      <c r="F4880" s="217">
        <f t="shared" si="1211"/>
        <v>100</v>
      </c>
      <c r="G4880" s="218"/>
      <c r="H4880" s="218"/>
    </row>
    <row r="4881" spans="1:8" s="178" customFormat="1" x14ac:dyDescent="0.2">
      <c r="A4881" s="209">
        <v>618100</v>
      </c>
      <c r="B4881" s="210" t="s">
        <v>583</v>
      </c>
      <c r="C4881" s="231">
        <v>70000</v>
      </c>
      <c r="D4881" s="220">
        <v>70000</v>
      </c>
      <c r="E4881" s="220">
        <v>0</v>
      </c>
      <c r="F4881" s="221">
        <f t="shared" si="1211"/>
        <v>100</v>
      </c>
      <c r="G4881" s="218"/>
      <c r="H4881" s="218"/>
    </row>
    <row r="4882" spans="1:8" s="178" customFormat="1" x14ac:dyDescent="0.2">
      <c r="A4882" s="224">
        <v>630000</v>
      </c>
      <c r="B4882" s="222" t="s">
        <v>303</v>
      </c>
      <c r="C4882" s="233">
        <f>C4883+C4887</f>
        <v>12040000</v>
      </c>
      <c r="D4882" s="233">
        <f>D4883+D4887</f>
        <v>20236500</v>
      </c>
      <c r="E4882" s="233">
        <f>E4883+E4887</f>
        <v>0</v>
      </c>
      <c r="F4882" s="217">
        <f t="shared" si="1211"/>
        <v>168.07724252491693</v>
      </c>
      <c r="G4882" s="218"/>
      <c r="H4882" s="218"/>
    </row>
    <row r="4883" spans="1:8" s="178" customFormat="1" x14ac:dyDescent="0.2">
      <c r="A4883" s="224">
        <v>631000</v>
      </c>
      <c r="B4883" s="222" t="s">
        <v>278</v>
      </c>
      <c r="C4883" s="233">
        <f>SUM(C4884:C4886)</f>
        <v>2930000</v>
      </c>
      <c r="D4883" s="233">
        <f>SUM(D4884:D4886)</f>
        <v>7878900</v>
      </c>
      <c r="E4883" s="233">
        <f>SUM(E4884:E4886)</f>
        <v>0</v>
      </c>
      <c r="F4883" s="217">
        <f t="shared" si="1211"/>
        <v>268.90443686006824</v>
      </c>
      <c r="G4883" s="218"/>
      <c r="H4883" s="218"/>
    </row>
    <row r="4884" spans="1:8" s="178" customFormat="1" x14ac:dyDescent="0.2">
      <c r="A4884" s="239">
        <v>631900</v>
      </c>
      <c r="B4884" s="210" t="s">
        <v>282</v>
      </c>
      <c r="C4884" s="231">
        <v>2000000</v>
      </c>
      <c r="D4884" s="220">
        <v>2000000</v>
      </c>
      <c r="E4884" s="220">
        <v>0</v>
      </c>
      <c r="F4884" s="221">
        <f t="shared" si="1211"/>
        <v>100</v>
      </c>
      <c r="G4884" s="218"/>
      <c r="H4884" s="218"/>
    </row>
    <row r="4885" spans="1:8" s="178" customFormat="1" x14ac:dyDescent="0.2">
      <c r="A4885" s="239">
        <v>631900</v>
      </c>
      <c r="B4885" s="210" t="s">
        <v>281</v>
      </c>
      <c r="C4885" s="231">
        <v>0</v>
      </c>
      <c r="D4885" s="220">
        <v>282900</v>
      </c>
      <c r="E4885" s="220">
        <v>0</v>
      </c>
      <c r="F4885" s="217">
        <v>0</v>
      </c>
      <c r="G4885" s="218"/>
      <c r="H4885" s="218"/>
    </row>
    <row r="4886" spans="1:8" s="178" customFormat="1" x14ac:dyDescent="0.2">
      <c r="A4886" s="239">
        <v>631900</v>
      </c>
      <c r="B4886" s="210" t="s">
        <v>283</v>
      </c>
      <c r="C4886" s="231">
        <v>930000</v>
      </c>
      <c r="D4886" s="220">
        <v>5596000</v>
      </c>
      <c r="E4886" s="220">
        <v>0</v>
      </c>
      <c r="F4886" s="221"/>
      <c r="G4886" s="218"/>
      <c r="H4886" s="218"/>
    </row>
    <row r="4887" spans="1:8" s="234" customFormat="1" x14ac:dyDescent="0.2">
      <c r="A4887" s="224">
        <v>638000</v>
      </c>
      <c r="B4887" s="222" t="s">
        <v>284</v>
      </c>
      <c r="C4887" s="233">
        <f>SUM(C4888:C4890)</f>
        <v>9110000</v>
      </c>
      <c r="D4887" s="233">
        <f t="shared" ref="D4887" si="1212">SUM(D4888:D4890)</f>
        <v>12357600</v>
      </c>
      <c r="E4887" s="233">
        <f t="shared" ref="E4887" si="1213">SUM(E4888:E4890)</f>
        <v>0</v>
      </c>
      <c r="F4887" s="217">
        <f>D4887/C4887*100</f>
        <v>135.64873765093304</v>
      </c>
      <c r="G4887" s="218"/>
      <c r="H4887" s="218"/>
    </row>
    <row r="4888" spans="1:8" s="178" customFormat="1" x14ac:dyDescent="0.2">
      <c r="A4888" s="209">
        <v>638100</v>
      </c>
      <c r="B4888" s="210" t="s">
        <v>285</v>
      </c>
      <c r="C4888" s="231">
        <v>4100000</v>
      </c>
      <c r="D4888" s="220">
        <v>7347600</v>
      </c>
      <c r="E4888" s="220">
        <v>0</v>
      </c>
      <c r="F4888" s="221">
        <f>D4888/C4888*100</f>
        <v>179.20975609756098</v>
      </c>
      <c r="G4888" s="218"/>
      <c r="H4888" s="218"/>
    </row>
    <row r="4889" spans="1:8" s="178" customFormat="1" ht="46.5" x14ac:dyDescent="0.2">
      <c r="A4889" s="239">
        <v>638200</v>
      </c>
      <c r="B4889" s="210" t="s">
        <v>286</v>
      </c>
      <c r="C4889" s="231">
        <v>10000</v>
      </c>
      <c r="D4889" s="220">
        <v>10000</v>
      </c>
      <c r="E4889" s="220">
        <v>0</v>
      </c>
      <c r="F4889" s="221">
        <f>D4889/C4889*100</f>
        <v>100</v>
      </c>
      <c r="G4889" s="218"/>
      <c r="H4889" s="218"/>
    </row>
    <row r="4890" spans="1:8" s="178" customFormat="1" x14ac:dyDescent="0.2">
      <c r="A4890" s="239">
        <v>638200</v>
      </c>
      <c r="B4890" s="210" t="s">
        <v>688</v>
      </c>
      <c r="C4890" s="231">
        <v>5000000</v>
      </c>
      <c r="D4890" s="220">
        <v>5000000</v>
      </c>
      <c r="E4890" s="220">
        <v>0</v>
      </c>
      <c r="F4890" s="221">
        <f>D4890/C4890*100</f>
        <v>100</v>
      </c>
      <c r="G4890" s="218"/>
      <c r="H4890" s="218"/>
    </row>
    <row r="4891" spans="1:8" s="178" customFormat="1" x14ac:dyDescent="0.2">
      <c r="A4891" s="271"/>
      <c r="B4891" s="255" t="s">
        <v>525</v>
      </c>
      <c r="C4891" s="256">
        <f>C4851+C4864+C4874+C4882+C4879</f>
        <v>37530400</v>
      </c>
      <c r="D4891" s="256">
        <f>D4851+D4864+D4874+D4882+D4879</f>
        <v>82328400</v>
      </c>
      <c r="E4891" s="256">
        <f>E4851+E4864+E4874+E4882+E4879</f>
        <v>157900000</v>
      </c>
      <c r="F4891" s="229">
        <f>D4891/C4891*100</f>
        <v>219.3645684565046</v>
      </c>
      <c r="G4891" s="218"/>
      <c r="H4891" s="218"/>
    </row>
    <row r="4892" spans="1:8" s="178" customFormat="1" x14ac:dyDescent="0.2">
      <c r="A4892" s="242"/>
      <c r="B4892" s="211"/>
      <c r="C4892" s="231"/>
      <c r="D4892" s="231"/>
      <c r="E4892" s="231"/>
      <c r="F4892" s="232"/>
      <c r="G4892" s="218"/>
      <c r="H4892" s="218"/>
    </row>
    <row r="4893" spans="1:8" s="178" customFormat="1" x14ac:dyDescent="0.2">
      <c r="A4893" s="209" t="s">
        <v>526</v>
      </c>
      <c r="B4893" s="222"/>
      <c r="C4893" s="231"/>
      <c r="D4893" s="231"/>
      <c r="E4893" s="231"/>
      <c r="F4893" s="232"/>
      <c r="G4893" s="218"/>
      <c r="H4893" s="218"/>
    </row>
    <row r="4894" spans="1:8" s="178" customFormat="1" x14ac:dyDescent="0.2">
      <c r="A4894" s="209" t="s">
        <v>369</v>
      </c>
      <c r="B4894" s="222"/>
      <c r="C4894" s="231"/>
      <c r="D4894" s="231"/>
      <c r="E4894" s="231"/>
      <c r="F4894" s="232"/>
      <c r="G4894" s="218"/>
      <c r="H4894" s="218"/>
    </row>
    <row r="4895" spans="1:8" s="178" customFormat="1" x14ac:dyDescent="0.2">
      <c r="A4895" s="209" t="s">
        <v>523</v>
      </c>
      <c r="B4895" s="222"/>
      <c r="C4895" s="231"/>
      <c r="D4895" s="231"/>
      <c r="E4895" s="231"/>
      <c r="F4895" s="232"/>
      <c r="G4895" s="218"/>
      <c r="H4895" s="218"/>
    </row>
    <row r="4896" spans="1:8" s="178" customFormat="1" x14ac:dyDescent="0.2">
      <c r="A4896" s="209" t="s">
        <v>373</v>
      </c>
      <c r="B4896" s="222"/>
      <c r="C4896" s="231"/>
      <c r="D4896" s="231"/>
      <c r="E4896" s="231"/>
      <c r="F4896" s="232"/>
      <c r="G4896" s="218"/>
      <c r="H4896" s="218"/>
    </row>
    <row r="4897" spans="1:8" s="178" customFormat="1" x14ac:dyDescent="0.2">
      <c r="A4897" s="242"/>
      <c r="B4897" s="211"/>
      <c r="C4897" s="231"/>
      <c r="D4897" s="231"/>
      <c r="E4897" s="231"/>
      <c r="F4897" s="232"/>
      <c r="G4897" s="218"/>
      <c r="H4897" s="218"/>
    </row>
    <row r="4898" spans="1:8" s="178" customFormat="1" x14ac:dyDescent="0.2">
      <c r="A4898" s="224">
        <v>410000</v>
      </c>
      <c r="B4898" s="215" t="s">
        <v>44</v>
      </c>
      <c r="C4898" s="233">
        <f>C4899+C4905</f>
        <v>81322000</v>
      </c>
      <c r="D4898" s="233">
        <f>D4899+D4905</f>
        <v>85033100</v>
      </c>
      <c r="E4898" s="233">
        <f>E4899+E4905</f>
        <v>0</v>
      </c>
      <c r="F4898" s="217">
        <f t="shared" ref="F4898:F4903" si="1214">D4898/C4898*100</f>
        <v>104.5634637613438</v>
      </c>
      <c r="G4898" s="218"/>
      <c r="H4898" s="218"/>
    </row>
    <row r="4899" spans="1:8" s="178" customFormat="1" x14ac:dyDescent="0.2">
      <c r="A4899" s="224">
        <v>413000</v>
      </c>
      <c r="B4899" s="222" t="s">
        <v>97</v>
      </c>
      <c r="C4899" s="212">
        <f>SUM(C4900:C4904)</f>
        <v>80358100</v>
      </c>
      <c r="D4899" s="212">
        <f>SUM(D4900:D4904)</f>
        <v>84657600</v>
      </c>
      <c r="E4899" s="212">
        <f>SUM(E4900:E4904)</f>
        <v>0</v>
      </c>
      <c r="F4899" s="217">
        <f t="shared" si="1214"/>
        <v>105.35042515938034</v>
      </c>
      <c r="G4899" s="218"/>
      <c r="H4899" s="218"/>
    </row>
    <row r="4900" spans="1:8" s="178" customFormat="1" x14ac:dyDescent="0.2">
      <c r="A4900" s="209">
        <v>413100</v>
      </c>
      <c r="B4900" s="210" t="s">
        <v>98</v>
      </c>
      <c r="C4900" s="231">
        <v>73741200</v>
      </c>
      <c r="D4900" s="220">
        <v>73751600</v>
      </c>
      <c r="E4900" s="220">
        <v>0</v>
      </c>
      <c r="F4900" s="221">
        <f t="shared" si="1214"/>
        <v>100.01410337775897</v>
      </c>
      <c r="G4900" s="218"/>
      <c r="H4900" s="218"/>
    </row>
    <row r="4901" spans="1:8" s="178" customFormat="1" ht="46.5" x14ac:dyDescent="0.2">
      <c r="A4901" s="209">
        <v>413100</v>
      </c>
      <c r="B4901" s="210" t="s">
        <v>99</v>
      </c>
      <c r="C4901" s="231">
        <v>1884800</v>
      </c>
      <c r="D4901" s="220">
        <v>1760400</v>
      </c>
      <c r="E4901" s="220">
        <v>0</v>
      </c>
      <c r="F4901" s="221">
        <f t="shared" si="1214"/>
        <v>93.399830220713071</v>
      </c>
      <c r="G4901" s="218"/>
      <c r="H4901" s="218"/>
    </row>
    <row r="4902" spans="1:8" s="178" customFormat="1" x14ac:dyDescent="0.2">
      <c r="A4902" s="209">
        <v>413100</v>
      </c>
      <c r="B4902" s="210" t="s">
        <v>100</v>
      </c>
      <c r="C4902" s="231">
        <v>2452800</v>
      </c>
      <c r="D4902" s="220">
        <v>6747000</v>
      </c>
      <c r="E4902" s="220">
        <v>0</v>
      </c>
      <c r="F4902" s="221">
        <f t="shared" si="1214"/>
        <v>275.07338551859101</v>
      </c>
      <c r="G4902" s="218"/>
      <c r="H4902" s="218"/>
    </row>
    <row r="4903" spans="1:8" s="178" customFormat="1" x14ac:dyDescent="0.2">
      <c r="A4903" s="209">
        <v>413300</v>
      </c>
      <c r="B4903" s="210" t="s">
        <v>102</v>
      </c>
      <c r="C4903" s="231">
        <v>2279300</v>
      </c>
      <c r="D4903" s="220">
        <v>2276600</v>
      </c>
      <c r="E4903" s="220">
        <v>0</v>
      </c>
      <c r="F4903" s="221">
        <f t="shared" si="1214"/>
        <v>99.881542578861925</v>
      </c>
      <c r="G4903" s="218"/>
      <c r="H4903" s="218"/>
    </row>
    <row r="4904" spans="1:8" s="178" customFormat="1" x14ac:dyDescent="0.2">
      <c r="A4904" s="209">
        <v>413900</v>
      </c>
      <c r="B4904" s="248" t="s">
        <v>106</v>
      </c>
      <c r="C4904" s="231">
        <v>0</v>
      </c>
      <c r="D4904" s="220">
        <v>122000</v>
      </c>
      <c r="E4904" s="220">
        <v>0</v>
      </c>
      <c r="F4904" s="217">
        <v>0</v>
      </c>
      <c r="G4904" s="218"/>
      <c r="H4904" s="218"/>
    </row>
    <row r="4905" spans="1:8" s="234" customFormat="1" x14ac:dyDescent="0.2">
      <c r="A4905" s="224">
        <v>419000</v>
      </c>
      <c r="B4905" s="222" t="s">
        <v>201</v>
      </c>
      <c r="C4905" s="233">
        <f>C4906</f>
        <v>963900</v>
      </c>
      <c r="D4905" s="233">
        <f t="shared" ref="D4905" si="1215">D4906</f>
        <v>375500</v>
      </c>
      <c r="E4905" s="233">
        <f t="shared" ref="E4905" si="1216">E4906</f>
        <v>0</v>
      </c>
      <c r="F4905" s="217">
        <f t="shared" ref="F4905:F4913" si="1217">D4905/C4905*100</f>
        <v>38.956323270048756</v>
      </c>
      <c r="G4905" s="218"/>
      <c r="H4905" s="218"/>
    </row>
    <row r="4906" spans="1:8" s="178" customFormat="1" x14ac:dyDescent="0.2">
      <c r="A4906" s="209">
        <v>419100</v>
      </c>
      <c r="B4906" s="210" t="s">
        <v>201</v>
      </c>
      <c r="C4906" s="231">
        <v>963900</v>
      </c>
      <c r="D4906" s="220">
        <v>375500</v>
      </c>
      <c r="E4906" s="220">
        <v>0</v>
      </c>
      <c r="F4906" s="221">
        <f t="shared" si="1217"/>
        <v>38.956323270048756</v>
      </c>
      <c r="G4906" s="218"/>
      <c r="H4906" s="218"/>
    </row>
    <row r="4907" spans="1:8" s="178" customFormat="1" x14ac:dyDescent="0.2">
      <c r="A4907" s="224">
        <v>620000</v>
      </c>
      <c r="B4907" s="222" t="s">
        <v>267</v>
      </c>
      <c r="C4907" s="233">
        <f>C4908</f>
        <v>381016200</v>
      </c>
      <c r="D4907" s="233">
        <f t="shared" ref="D4907" si="1218">D4908</f>
        <v>423016300</v>
      </c>
      <c r="E4907" s="233">
        <f t="shared" ref="E4907" si="1219">E4908</f>
        <v>0</v>
      </c>
      <c r="F4907" s="217">
        <f t="shared" si="1217"/>
        <v>111.02317959183887</v>
      </c>
      <c r="G4907" s="218"/>
      <c r="H4907" s="218"/>
    </row>
    <row r="4908" spans="1:8" s="178" customFormat="1" x14ac:dyDescent="0.2">
      <c r="A4908" s="224">
        <v>621000</v>
      </c>
      <c r="B4908" s="222" t="s">
        <v>268</v>
      </c>
      <c r="C4908" s="233">
        <f>SUM(C4909:C4914)</f>
        <v>381016200</v>
      </c>
      <c r="D4908" s="233">
        <f>SUM(D4909:D4914)</f>
        <v>423016300</v>
      </c>
      <c r="E4908" s="233">
        <f>SUM(E4909:E4914)</f>
        <v>0</v>
      </c>
      <c r="F4908" s="217">
        <f t="shared" si="1217"/>
        <v>111.02317959183887</v>
      </c>
      <c r="G4908" s="218"/>
      <c r="H4908" s="218"/>
    </row>
    <row r="4909" spans="1:8" s="178" customFormat="1" x14ac:dyDescent="0.2">
      <c r="A4909" s="209">
        <v>621100</v>
      </c>
      <c r="B4909" s="210" t="s">
        <v>269</v>
      </c>
      <c r="C4909" s="231">
        <v>215444700</v>
      </c>
      <c r="D4909" s="220">
        <v>215444700</v>
      </c>
      <c r="E4909" s="220">
        <v>0</v>
      </c>
      <c r="F4909" s="221">
        <f t="shared" si="1217"/>
        <v>100</v>
      </c>
      <c r="G4909" s="218"/>
      <c r="H4909" s="218"/>
    </row>
    <row r="4910" spans="1:8" s="178" customFormat="1" ht="46.5" x14ac:dyDescent="0.2">
      <c r="A4910" s="209">
        <v>621100</v>
      </c>
      <c r="B4910" s="210" t="s">
        <v>270</v>
      </c>
      <c r="C4910" s="231">
        <v>26900600</v>
      </c>
      <c r="D4910" s="220">
        <v>25601900</v>
      </c>
      <c r="E4910" s="220">
        <v>0</v>
      </c>
      <c r="F4910" s="221">
        <f t="shared" si="1217"/>
        <v>95.172226641784945</v>
      </c>
      <c r="G4910" s="218"/>
      <c r="H4910" s="218"/>
    </row>
    <row r="4911" spans="1:8" s="178" customFormat="1" x14ac:dyDescent="0.2">
      <c r="A4911" s="243">
        <v>621100</v>
      </c>
      <c r="B4911" s="245" t="s">
        <v>271</v>
      </c>
      <c r="C4911" s="231">
        <v>105752900</v>
      </c>
      <c r="D4911" s="220">
        <v>152527800</v>
      </c>
      <c r="E4911" s="220">
        <v>0</v>
      </c>
      <c r="F4911" s="221">
        <f t="shared" si="1217"/>
        <v>144.23037098746227</v>
      </c>
      <c r="G4911" s="218"/>
      <c r="H4911" s="218"/>
    </row>
    <row r="4912" spans="1:8" s="178" customFormat="1" x14ac:dyDescent="0.2">
      <c r="A4912" s="243">
        <v>621300</v>
      </c>
      <c r="B4912" s="245" t="s">
        <v>272</v>
      </c>
      <c r="C4912" s="231">
        <v>22669700</v>
      </c>
      <c r="D4912" s="220">
        <v>22669700</v>
      </c>
      <c r="E4912" s="220">
        <v>0</v>
      </c>
      <c r="F4912" s="221">
        <f t="shared" si="1217"/>
        <v>100</v>
      </c>
      <c r="G4912" s="218"/>
      <c r="H4912" s="218"/>
    </row>
    <row r="4913" spans="1:8" s="178" customFormat="1" ht="46.5" x14ac:dyDescent="0.2">
      <c r="A4913" s="209">
        <v>621900</v>
      </c>
      <c r="B4913" s="210" t="s">
        <v>274</v>
      </c>
      <c r="C4913" s="231">
        <v>10248300</v>
      </c>
      <c r="D4913" s="220">
        <v>6771100</v>
      </c>
      <c r="E4913" s="220">
        <v>0</v>
      </c>
      <c r="F4913" s="221">
        <f t="shared" si="1217"/>
        <v>66.070470224329895</v>
      </c>
      <c r="G4913" s="218"/>
      <c r="H4913" s="218"/>
    </row>
    <row r="4914" spans="1:8" s="178" customFormat="1" x14ac:dyDescent="0.2">
      <c r="A4914" s="209">
        <v>621900</v>
      </c>
      <c r="B4914" s="210" t="s">
        <v>275</v>
      </c>
      <c r="C4914" s="231">
        <v>0</v>
      </c>
      <c r="D4914" s="220">
        <v>1100</v>
      </c>
      <c r="E4914" s="220">
        <v>0</v>
      </c>
      <c r="F4914" s="217">
        <v>0</v>
      </c>
      <c r="G4914" s="218"/>
      <c r="H4914" s="218"/>
    </row>
    <row r="4915" spans="1:8" s="234" customFormat="1" x14ac:dyDescent="0.2">
      <c r="A4915" s="224">
        <v>630000</v>
      </c>
      <c r="B4915" s="222" t="s">
        <v>303</v>
      </c>
      <c r="C4915" s="233">
        <f>C4916</f>
        <v>173100</v>
      </c>
      <c r="D4915" s="233">
        <f t="shared" ref="D4915" si="1220">D4916</f>
        <v>173100</v>
      </c>
      <c r="E4915" s="233">
        <f t="shared" ref="E4915" si="1221">E4916</f>
        <v>0</v>
      </c>
      <c r="F4915" s="217">
        <f>D4915/C4915*100</f>
        <v>100</v>
      </c>
      <c r="G4915" s="218"/>
      <c r="H4915" s="218"/>
    </row>
    <row r="4916" spans="1:8" s="234" customFormat="1" x14ac:dyDescent="0.2">
      <c r="A4916" s="224">
        <v>631000</v>
      </c>
      <c r="B4916" s="222" t="s">
        <v>278</v>
      </c>
      <c r="C4916" s="233">
        <f>C4917+C4918+0</f>
        <v>173100</v>
      </c>
      <c r="D4916" s="233">
        <f>D4917+D4918+0</f>
        <v>173100</v>
      </c>
      <c r="E4916" s="233">
        <f>E4917+E4918+0</f>
        <v>0</v>
      </c>
      <c r="F4916" s="217">
        <f>D4916/C4916*100</f>
        <v>100</v>
      </c>
      <c r="G4916" s="218"/>
      <c r="H4916" s="218"/>
    </row>
    <row r="4917" spans="1:8" s="178" customFormat="1" x14ac:dyDescent="0.2">
      <c r="A4917" s="239">
        <v>631900</v>
      </c>
      <c r="B4917" s="210" t="s">
        <v>276</v>
      </c>
      <c r="C4917" s="231">
        <v>169900</v>
      </c>
      <c r="D4917" s="220">
        <v>169900</v>
      </c>
      <c r="E4917" s="220">
        <v>0</v>
      </c>
      <c r="F4917" s="221">
        <f>D4917/C4917*100</f>
        <v>100</v>
      </c>
      <c r="G4917" s="218"/>
      <c r="H4917" s="218"/>
    </row>
    <row r="4918" spans="1:8" s="178" customFormat="1" x14ac:dyDescent="0.2">
      <c r="A4918" s="239">
        <v>631900</v>
      </c>
      <c r="B4918" s="210" t="s">
        <v>283</v>
      </c>
      <c r="C4918" s="231">
        <v>3200</v>
      </c>
      <c r="D4918" s="220">
        <v>3200</v>
      </c>
      <c r="E4918" s="220">
        <v>0</v>
      </c>
      <c r="F4918" s="221">
        <f>D4918/C4918*100</f>
        <v>100</v>
      </c>
      <c r="G4918" s="218"/>
      <c r="H4918" s="218"/>
    </row>
    <row r="4919" spans="1:8" s="178" customFormat="1" x14ac:dyDescent="0.2">
      <c r="A4919" s="272"/>
      <c r="B4919" s="255" t="s">
        <v>527</v>
      </c>
      <c r="C4919" s="256">
        <f>C4898+C4907+C4915</f>
        <v>462511300</v>
      </c>
      <c r="D4919" s="256">
        <f>D4898+D4907+D4915</f>
        <v>508222500</v>
      </c>
      <c r="E4919" s="256">
        <f>E4898+E4907+E4915</f>
        <v>0</v>
      </c>
      <c r="F4919" s="229">
        <f>D4919/C4919*100</f>
        <v>109.88326123059046</v>
      </c>
      <c r="G4919" s="218"/>
      <c r="H4919" s="218"/>
    </row>
    <row r="4920" spans="1:8" s="178" customFormat="1" x14ac:dyDescent="0.2">
      <c r="A4920" s="205"/>
      <c r="B4920" s="202"/>
      <c r="C4920" s="231"/>
      <c r="D4920" s="231"/>
      <c r="E4920" s="231"/>
      <c r="F4920" s="232"/>
      <c r="G4920" s="218"/>
      <c r="H4920" s="218"/>
    </row>
    <row r="4921" spans="1:8" s="178" customFormat="1" x14ac:dyDescent="0.2">
      <c r="A4921" s="209" t="s">
        <v>528</v>
      </c>
      <c r="B4921" s="222"/>
      <c r="C4921" s="231"/>
      <c r="D4921" s="231"/>
      <c r="E4921" s="231"/>
      <c r="F4921" s="232"/>
      <c r="G4921" s="218"/>
      <c r="H4921" s="218"/>
    </row>
    <row r="4922" spans="1:8" s="178" customFormat="1" x14ac:dyDescent="0.2">
      <c r="A4922" s="209" t="s">
        <v>369</v>
      </c>
      <c r="B4922" s="222"/>
      <c r="C4922" s="231"/>
      <c r="D4922" s="231"/>
      <c r="E4922" s="231"/>
      <c r="F4922" s="232"/>
      <c r="G4922" s="218"/>
      <c r="H4922" s="218"/>
    </row>
    <row r="4923" spans="1:8" s="178" customFormat="1" x14ac:dyDescent="0.2">
      <c r="A4923" s="209" t="s">
        <v>523</v>
      </c>
      <c r="B4923" s="222"/>
      <c r="C4923" s="231"/>
      <c r="D4923" s="231"/>
      <c r="E4923" s="231"/>
      <c r="F4923" s="232"/>
      <c r="G4923" s="218"/>
      <c r="H4923" s="218"/>
    </row>
    <row r="4924" spans="1:8" s="178" customFormat="1" x14ac:dyDescent="0.2">
      <c r="A4924" s="209" t="s">
        <v>293</v>
      </c>
      <c r="B4924" s="222"/>
      <c r="C4924" s="231"/>
      <c r="D4924" s="231"/>
      <c r="E4924" s="231"/>
      <c r="F4924" s="232"/>
      <c r="G4924" s="218"/>
      <c r="H4924" s="218"/>
    </row>
    <row r="4925" spans="1:8" s="178" customFormat="1" x14ac:dyDescent="0.2">
      <c r="A4925" s="242"/>
      <c r="B4925" s="211"/>
      <c r="C4925" s="231"/>
      <c r="D4925" s="231"/>
      <c r="E4925" s="231"/>
      <c r="F4925" s="232"/>
      <c r="G4925" s="218"/>
      <c r="H4925" s="218"/>
    </row>
    <row r="4926" spans="1:8" s="178" customFormat="1" x14ac:dyDescent="0.2">
      <c r="A4926" s="224">
        <v>410000</v>
      </c>
      <c r="B4926" s="215" t="s">
        <v>44</v>
      </c>
      <c r="C4926" s="233">
        <f>C4927</f>
        <v>143156100</v>
      </c>
      <c r="D4926" s="233">
        <f t="shared" ref="D4926" si="1222">D4927</f>
        <v>125452800</v>
      </c>
      <c r="E4926" s="233">
        <f t="shared" ref="E4926" si="1223">E4927</f>
        <v>0</v>
      </c>
      <c r="F4926" s="217">
        <f t="shared" ref="F4926:F4934" si="1224">D4926/C4926*100</f>
        <v>87.633569229673057</v>
      </c>
      <c r="G4926" s="218"/>
      <c r="H4926" s="218"/>
    </row>
    <row r="4927" spans="1:8" s="178" customFormat="1" x14ac:dyDescent="0.2">
      <c r="A4927" s="224">
        <v>413000</v>
      </c>
      <c r="B4927" s="222" t="s">
        <v>97</v>
      </c>
      <c r="C4927" s="233">
        <f>SUM(C4928:C4930)</f>
        <v>143156100</v>
      </c>
      <c r="D4927" s="233">
        <f t="shared" ref="D4927" si="1225">SUM(D4928:D4930)</f>
        <v>125452800</v>
      </c>
      <c r="E4927" s="233">
        <f>SUM(E4928:E4930)</f>
        <v>0</v>
      </c>
      <c r="F4927" s="217">
        <f t="shared" si="1224"/>
        <v>87.633569229673057</v>
      </c>
      <c r="G4927" s="218"/>
      <c r="H4927" s="218"/>
    </row>
    <row r="4928" spans="1:8" s="178" customFormat="1" x14ac:dyDescent="0.2">
      <c r="A4928" s="239">
        <v>413100</v>
      </c>
      <c r="B4928" s="210" t="s">
        <v>101</v>
      </c>
      <c r="C4928" s="231">
        <v>32677400</v>
      </c>
      <c r="D4928" s="220">
        <v>29245900</v>
      </c>
      <c r="E4928" s="220">
        <v>0</v>
      </c>
      <c r="F4928" s="221">
        <f t="shared" si="1224"/>
        <v>89.498858538317009</v>
      </c>
      <c r="G4928" s="218"/>
      <c r="H4928" s="218"/>
    </row>
    <row r="4929" spans="1:8" s="178" customFormat="1" x14ac:dyDescent="0.2">
      <c r="A4929" s="209">
        <v>413400</v>
      </c>
      <c r="B4929" s="210" t="s">
        <v>103</v>
      </c>
      <c r="C4929" s="231">
        <v>94882500</v>
      </c>
      <c r="D4929" s="220">
        <v>81150200</v>
      </c>
      <c r="E4929" s="220">
        <v>0</v>
      </c>
      <c r="F4929" s="221">
        <f t="shared" si="1224"/>
        <v>85.527046610281133</v>
      </c>
      <c r="G4929" s="218"/>
      <c r="H4929" s="218"/>
    </row>
    <row r="4930" spans="1:8" s="178" customFormat="1" x14ac:dyDescent="0.2">
      <c r="A4930" s="209">
        <v>413700</v>
      </c>
      <c r="B4930" s="210" t="s">
        <v>104</v>
      </c>
      <c r="C4930" s="231">
        <v>15596200</v>
      </c>
      <c r="D4930" s="220">
        <v>15056700</v>
      </c>
      <c r="E4930" s="220">
        <v>0</v>
      </c>
      <c r="F4930" s="221">
        <f t="shared" si="1224"/>
        <v>96.540824046883216</v>
      </c>
      <c r="G4930" s="218"/>
      <c r="H4930" s="218"/>
    </row>
    <row r="4931" spans="1:8" s="178" customFormat="1" x14ac:dyDescent="0.2">
      <c r="A4931" s="224">
        <v>620000</v>
      </c>
      <c r="B4931" s="222" t="s">
        <v>267</v>
      </c>
      <c r="C4931" s="233">
        <f>C4932</f>
        <v>438043300</v>
      </c>
      <c r="D4931" s="233">
        <f t="shared" ref="D4931" si="1226">D4932</f>
        <v>383732500</v>
      </c>
      <c r="E4931" s="233">
        <f t="shared" ref="E4931" si="1227">E4932</f>
        <v>0</v>
      </c>
      <c r="F4931" s="217">
        <f t="shared" si="1224"/>
        <v>87.60149966909664</v>
      </c>
      <c r="G4931" s="218"/>
      <c r="H4931" s="218"/>
    </row>
    <row r="4932" spans="1:8" s="178" customFormat="1" x14ac:dyDescent="0.2">
      <c r="A4932" s="224">
        <v>621000</v>
      </c>
      <c r="B4932" s="222" t="s">
        <v>268</v>
      </c>
      <c r="C4932" s="233">
        <f>SUM(C4933:C4933)</f>
        <v>438043300</v>
      </c>
      <c r="D4932" s="233">
        <f>SUM(D4933:D4933)</f>
        <v>383732500</v>
      </c>
      <c r="E4932" s="233">
        <f>SUM(E4933:E4933)</f>
        <v>0</v>
      </c>
      <c r="F4932" s="217">
        <f t="shared" si="1224"/>
        <v>87.60149966909664</v>
      </c>
      <c r="G4932" s="218"/>
      <c r="H4932" s="218"/>
    </row>
    <row r="4933" spans="1:8" s="178" customFormat="1" x14ac:dyDescent="0.2">
      <c r="A4933" s="209">
        <v>621400</v>
      </c>
      <c r="B4933" s="210" t="s">
        <v>273</v>
      </c>
      <c r="C4933" s="231">
        <v>438043300</v>
      </c>
      <c r="D4933" s="220">
        <v>383732500</v>
      </c>
      <c r="E4933" s="220">
        <v>0</v>
      </c>
      <c r="F4933" s="221">
        <f t="shared" si="1224"/>
        <v>87.60149966909664</v>
      </c>
      <c r="G4933" s="218"/>
      <c r="H4933" s="218"/>
    </row>
    <row r="4934" spans="1:8" s="178" customFormat="1" x14ac:dyDescent="0.2">
      <c r="A4934" s="273"/>
      <c r="B4934" s="255" t="s">
        <v>529</v>
      </c>
      <c r="C4934" s="274">
        <f>C4926+C4931+0+0</f>
        <v>581199400</v>
      </c>
      <c r="D4934" s="274">
        <f>D4926+D4931+0+0</f>
        <v>509185300</v>
      </c>
      <c r="E4934" s="274">
        <f>E4926+E4931+0+0</f>
        <v>0</v>
      </c>
      <c r="F4934" s="229">
        <f t="shared" si="1224"/>
        <v>87.609398770886543</v>
      </c>
      <c r="G4934" s="218"/>
      <c r="H4934" s="218"/>
    </row>
    <row r="4935" spans="1:8" s="178" customFormat="1" x14ac:dyDescent="0.2">
      <c r="A4935" s="205"/>
      <c r="B4935" s="202"/>
      <c r="C4935" s="231"/>
      <c r="D4935" s="231"/>
      <c r="E4935" s="231"/>
      <c r="F4935" s="232"/>
      <c r="G4935" s="218"/>
      <c r="H4935" s="218"/>
    </row>
    <row r="4936" spans="1:8" s="178" customFormat="1" x14ac:dyDescent="0.2">
      <c r="A4936" s="209" t="s">
        <v>530</v>
      </c>
      <c r="B4936" s="222"/>
      <c r="C4936" s="231"/>
      <c r="D4936" s="231"/>
      <c r="E4936" s="231"/>
      <c r="F4936" s="232"/>
      <c r="G4936" s="218"/>
      <c r="H4936" s="218"/>
    </row>
    <row r="4937" spans="1:8" s="178" customFormat="1" x14ac:dyDescent="0.2">
      <c r="A4937" s="209" t="s">
        <v>369</v>
      </c>
      <c r="B4937" s="222"/>
      <c r="C4937" s="231"/>
      <c r="D4937" s="231"/>
      <c r="E4937" s="231"/>
      <c r="F4937" s="232"/>
      <c r="G4937" s="218"/>
      <c r="H4937" s="218"/>
    </row>
    <row r="4938" spans="1:8" s="178" customFormat="1" x14ac:dyDescent="0.2">
      <c r="A4938" s="209" t="s">
        <v>523</v>
      </c>
      <c r="B4938" s="222"/>
      <c r="C4938" s="231"/>
      <c r="D4938" s="231"/>
      <c r="E4938" s="231"/>
      <c r="F4938" s="232"/>
      <c r="G4938" s="218"/>
      <c r="H4938" s="218"/>
    </row>
    <row r="4939" spans="1:8" s="178" customFormat="1" x14ac:dyDescent="0.2">
      <c r="A4939" s="209" t="s">
        <v>531</v>
      </c>
      <c r="B4939" s="222"/>
      <c r="C4939" s="231"/>
      <c r="D4939" s="231"/>
      <c r="E4939" s="231"/>
      <c r="F4939" s="232"/>
      <c r="G4939" s="218"/>
      <c r="H4939" s="218"/>
    </row>
    <row r="4940" spans="1:8" s="178" customFormat="1" x14ac:dyDescent="0.2">
      <c r="A4940" s="242"/>
      <c r="B4940" s="211"/>
      <c r="C4940" s="231"/>
      <c r="D4940" s="231"/>
      <c r="E4940" s="231"/>
      <c r="F4940" s="232"/>
      <c r="G4940" s="218"/>
      <c r="H4940" s="218"/>
    </row>
    <row r="4941" spans="1:8" s="178" customFormat="1" x14ac:dyDescent="0.2">
      <c r="A4941" s="224">
        <v>410000</v>
      </c>
      <c r="B4941" s="215" t="s">
        <v>44</v>
      </c>
      <c r="C4941" s="233">
        <f>0+C4942+0</f>
        <v>21010000</v>
      </c>
      <c r="D4941" s="233">
        <f>0+D4942+0</f>
        <v>34550000</v>
      </c>
      <c r="E4941" s="233">
        <f>0+E4942+0</f>
        <v>0</v>
      </c>
      <c r="F4941" s="217">
        <f>D4941/C4941*100</f>
        <v>164.44550214183721</v>
      </c>
      <c r="G4941" s="218"/>
      <c r="H4941" s="218"/>
    </row>
    <row r="4942" spans="1:8" s="178" customFormat="1" x14ac:dyDescent="0.2">
      <c r="A4942" s="224">
        <v>415000</v>
      </c>
      <c r="B4942" s="222" t="s">
        <v>119</v>
      </c>
      <c r="C4942" s="233">
        <f>SUM(C4943:C4943)</f>
        <v>21010000</v>
      </c>
      <c r="D4942" s="233">
        <f>SUM(D4943:D4943)</f>
        <v>34550000</v>
      </c>
      <c r="E4942" s="233">
        <f>SUM(E4943:E4943)</f>
        <v>0</v>
      </c>
      <c r="F4942" s="217">
        <f>D4942/C4942*100</f>
        <v>164.44550214183721</v>
      </c>
      <c r="G4942" s="218"/>
      <c r="H4942" s="218"/>
    </row>
    <row r="4943" spans="1:8" s="178" customFormat="1" x14ac:dyDescent="0.2">
      <c r="A4943" s="239">
        <v>415200</v>
      </c>
      <c r="B4943" s="210" t="s">
        <v>124</v>
      </c>
      <c r="C4943" s="231">
        <v>21010000</v>
      </c>
      <c r="D4943" s="220">
        <v>34550000</v>
      </c>
      <c r="E4943" s="220">
        <v>0</v>
      </c>
      <c r="F4943" s="221">
        <f>D4943/C4943*100</f>
        <v>164.44550214183721</v>
      </c>
      <c r="G4943" s="218"/>
      <c r="H4943" s="218"/>
    </row>
    <row r="4944" spans="1:8" s="178" customFormat="1" x14ac:dyDescent="0.2">
      <c r="A4944" s="224">
        <v>480000</v>
      </c>
      <c r="B4944" s="222" t="s">
        <v>202</v>
      </c>
      <c r="C4944" s="233">
        <f>C4945+C4947</f>
        <v>3000000</v>
      </c>
      <c r="D4944" s="233">
        <f t="shared" ref="D4944" si="1228">D4945+D4947</f>
        <v>28576000</v>
      </c>
      <c r="E4944" s="233">
        <f>E4945+E4947</f>
        <v>0</v>
      </c>
      <c r="F4944" s="217"/>
      <c r="G4944" s="218"/>
      <c r="H4944" s="218"/>
    </row>
    <row r="4945" spans="1:8" s="178" customFormat="1" x14ac:dyDescent="0.2">
      <c r="A4945" s="224">
        <v>487000</v>
      </c>
      <c r="B4945" s="222" t="s">
        <v>25</v>
      </c>
      <c r="C4945" s="233">
        <f>SUM(C4946)</f>
        <v>3000000</v>
      </c>
      <c r="D4945" s="233">
        <f t="shared" ref="D4945" si="1229">SUM(D4946)</f>
        <v>17526000</v>
      </c>
      <c r="E4945" s="233">
        <f t="shared" ref="E4945" si="1230">SUM(E4946)</f>
        <v>0</v>
      </c>
      <c r="F4945" s="217"/>
      <c r="G4945" s="218"/>
      <c r="H4945" s="218"/>
    </row>
    <row r="4946" spans="1:8" s="178" customFormat="1" x14ac:dyDescent="0.2">
      <c r="A4946" s="209">
        <v>487300</v>
      </c>
      <c r="B4946" s="245" t="s">
        <v>217</v>
      </c>
      <c r="C4946" s="231">
        <v>3000000</v>
      </c>
      <c r="D4946" s="220">
        <v>17526000</v>
      </c>
      <c r="E4946" s="220">
        <v>0</v>
      </c>
      <c r="F4946" s="221"/>
      <c r="G4946" s="218"/>
      <c r="H4946" s="218"/>
    </row>
    <row r="4947" spans="1:8" s="234" customFormat="1" x14ac:dyDescent="0.2">
      <c r="A4947" s="224">
        <v>488000</v>
      </c>
      <c r="B4947" s="222" t="s">
        <v>31</v>
      </c>
      <c r="C4947" s="233">
        <f>C4948</f>
        <v>0</v>
      </c>
      <c r="D4947" s="233">
        <f t="shared" ref="D4947" si="1231">D4948</f>
        <v>11050000</v>
      </c>
      <c r="E4947" s="233">
        <f t="shared" ref="E4947" si="1232">E4948</f>
        <v>0</v>
      </c>
      <c r="F4947" s="217">
        <v>0</v>
      </c>
      <c r="G4947" s="218"/>
      <c r="H4947" s="218"/>
    </row>
    <row r="4948" spans="1:8" s="178" customFormat="1" x14ac:dyDescent="0.2">
      <c r="A4948" s="209">
        <v>488100</v>
      </c>
      <c r="B4948" s="245" t="s">
        <v>31</v>
      </c>
      <c r="C4948" s="220">
        <v>0</v>
      </c>
      <c r="D4948" s="220">
        <v>11050000</v>
      </c>
      <c r="E4948" s="220">
        <v>0</v>
      </c>
      <c r="F4948" s="217">
        <v>0</v>
      </c>
      <c r="G4948" s="218"/>
      <c r="H4948" s="218"/>
    </row>
    <row r="4949" spans="1:8" s="178" customFormat="1" x14ac:dyDescent="0.2">
      <c r="A4949" s="224">
        <v>510000</v>
      </c>
      <c r="B4949" s="222" t="s">
        <v>245</v>
      </c>
      <c r="C4949" s="233">
        <f>C4950+0+0</f>
        <v>37590000</v>
      </c>
      <c r="D4949" s="233">
        <f>D4950+0+0</f>
        <v>34192000</v>
      </c>
      <c r="E4949" s="233">
        <f>E4950+0+0</f>
        <v>0</v>
      </c>
      <c r="F4949" s="217">
        <f>D4949/C4949*100</f>
        <v>90.960361798350618</v>
      </c>
      <c r="G4949" s="218"/>
      <c r="H4949" s="218"/>
    </row>
    <row r="4950" spans="1:8" s="178" customFormat="1" x14ac:dyDescent="0.2">
      <c r="A4950" s="224">
        <v>511000</v>
      </c>
      <c r="B4950" s="222" t="s">
        <v>246</v>
      </c>
      <c r="C4950" s="233">
        <f>SUM(C4951:C4954)</f>
        <v>37590000</v>
      </c>
      <c r="D4950" s="233">
        <f>SUM(D4951:D4954)</f>
        <v>34192000</v>
      </c>
      <c r="E4950" s="233">
        <f>SUM(E4951:E4954)</f>
        <v>0</v>
      </c>
      <c r="F4950" s="217">
        <f>D4950/C4950*100</f>
        <v>90.960361798350618</v>
      </c>
      <c r="G4950" s="218"/>
      <c r="H4950" s="218"/>
    </row>
    <row r="4951" spans="1:8" s="178" customFormat="1" x14ac:dyDescent="0.2">
      <c r="A4951" s="209">
        <v>511100</v>
      </c>
      <c r="B4951" s="210" t="s">
        <v>247</v>
      </c>
      <c r="C4951" s="231">
        <v>8790000</v>
      </c>
      <c r="D4951" s="220">
        <v>18065000</v>
      </c>
      <c r="E4951" s="220">
        <v>0</v>
      </c>
      <c r="F4951" s="221">
        <f>D4951/C4951*100</f>
        <v>205.51763367463028</v>
      </c>
      <c r="G4951" s="218"/>
      <c r="H4951" s="218"/>
    </row>
    <row r="4952" spans="1:8" s="178" customFormat="1" ht="46.5" x14ac:dyDescent="0.2">
      <c r="A4952" s="209">
        <v>511200</v>
      </c>
      <c r="B4952" s="210" t="s">
        <v>248</v>
      </c>
      <c r="C4952" s="231">
        <v>500000</v>
      </c>
      <c r="D4952" s="220">
        <v>5549000</v>
      </c>
      <c r="E4952" s="220">
        <v>0</v>
      </c>
      <c r="F4952" s="221"/>
      <c r="G4952" s="218"/>
      <c r="H4952" s="218"/>
    </row>
    <row r="4953" spans="1:8" s="178" customFormat="1" x14ac:dyDescent="0.2">
      <c r="A4953" s="209">
        <v>511300</v>
      </c>
      <c r="B4953" s="210" t="s">
        <v>249</v>
      </c>
      <c r="C4953" s="231">
        <v>20000000</v>
      </c>
      <c r="D4953" s="220">
        <v>978000</v>
      </c>
      <c r="E4953" s="220">
        <v>0</v>
      </c>
      <c r="F4953" s="221"/>
      <c r="G4953" s="218"/>
      <c r="H4953" s="218"/>
    </row>
    <row r="4954" spans="1:8" s="178" customFormat="1" x14ac:dyDescent="0.2">
      <c r="A4954" s="209">
        <v>511700</v>
      </c>
      <c r="B4954" s="210" t="s">
        <v>252</v>
      </c>
      <c r="C4954" s="231">
        <v>8300000</v>
      </c>
      <c r="D4954" s="220">
        <v>9600000</v>
      </c>
      <c r="E4954" s="220">
        <v>0</v>
      </c>
      <c r="F4954" s="221">
        <f>D4954/C4954*100</f>
        <v>115.66265060240963</v>
      </c>
      <c r="G4954" s="218"/>
      <c r="H4954" s="218"/>
    </row>
    <row r="4955" spans="1:8" s="234" customFormat="1" x14ac:dyDescent="0.2">
      <c r="A4955" s="224">
        <v>630000</v>
      </c>
      <c r="B4955" s="222" t="s">
        <v>303</v>
      </c>
      <c r="C4955" s="233">
        <f>C4956+0</f>
        <v>751000</v>
      </c>
      <c r="D4955" s="233">
        <f>D4956+0</f>
        <v>1453000</v>
      </c>
      <c r="E4955" s="233">
        <f>E4956+0</f>
        <v>0</v>
      </c>
      <c r="F4955" s="217">
        <f>D4955/C4955*100</f>
        <v>193.47536617842874</v>
      </c>
      <c r="G4955" s="218"/>
      <c r="H4955" s="218"/>
    </row>
    <row r="4956" spans="1:8" s="234" customFormat="1" x14ac:dyDescent="0.2">
      <c r="A4956" s="224">
        <v>631000</v>
      </c>
      <c r="B4956" s="222" t="s">
        <v>278</v>
      </c>
      <c r="C4956" s="233">
        <f>C4958+0+C4957</f>
        <v>751000</v>
      </c>
      <c r="D4956" s="233">
        <f>D4958+0+D4957</f>
        <v>1453000</v>
      </c>
      <c r="E4956" s="233">
        <f>E4958+0+E4957</f>
        <v>0</v>
      </c>
      <c r="F4956" s="217">
        <f>D4956/C4956*100</f>
        <v>193.47536617842874</v>
      </c>
      <c r="G4956" s="218"/>
      <c r="H4956" s="218"/>
    </row>
    <row r="4957" spans="1:8" s="178" customFormat="1" x14ac:dyDescent="0.2">
      <c r="A4957" s="239">
        <v>631100</v>
      </c>
      <c r="B4957" s="210" t="s">
        <v>279</v>
      </c>
      <c r="C4957" s="231">
        <v>0</v>
      </c>
      <c r="D4957" s="220">
        <v>1453000</v>
      </c>
      <c r="E4957" s="220">
        <v>0</v>
      </c>
      <c r="F4957" s="217">
        <v>0</v>
      </c>
      <c r="G4957" s="218"/>
      <c r="H4957" s="218"/>
    </row>
    <row r="4958" spans="1:8" s="178" customFormat="1" x14ac:dyDescent="0.2">
      <c r="A4958" s="239">
        <v>631300</v>
      </c>
      <c r="B4958" s="210" t="s">
        <v>622</v>
      </c>
      <c r="C4958" s="231">
        <v>751000</v>
      </c>
      <c r="D4958" s="220">
        <v>0</v>
      </c>
      <c r="E4958" s="220">
        <v>0</v>
      </c>
      <c r="F4958" s="221">
        <f>D4958/C4958*100</f>
        <v>0</v>
      </c>
      <c r="G4958" s="218"/>
      <c r="H4958" s="218"/>
    </row>
    <row r="4959" spans="1:8" s="178" customFormat="1" x14ac:dyDescent="0.2">
      <c r="A4959" s="275"/>
      <c r="B4959" s="258" t="s">
        <v>533</v>
      </c>
      <c r="C4959" s="259">
        <f>C4941+C4944+C4949+0+C4955</f>
        <v>62351000</v>
      </c>
      <c r="D4959" s="259">
        <f>D4941+D4944+D4949+0+D4955</f>
        <v>98771000</v>
      </c>
      <c r="E4959" s="259">
        <f>E4941+E4944+E4949+0+E4955</f>
        <v>0</v>
      </c>
      <c r="F4959" s="276">
        <f>D4959/C4959*100</f>
        <v>158.41125242578306</v>
      </c>
      <c r="G4959" s="218"/>
      <c r="H4959" s="218"/>
    </row>
    <row r="4960" spans="1:8" s="178" customFormat="1" x14ac:dyDescent="0.2">
      <c r="A4960" s="241"/>
      <c r="B4960" s="227" t="s">
        <v>294</v>
      </c>
      <c r="C4960" s="238">
        <f>C4891+C4919+C4934+C4959</f>
        <v>1143592100</v>
      </c>
      <c r="D4960" s="238">
        <f>D4891+D4919+D4934+D4959</f>
        <v>1198507200</v>
      </c>
      <c r="E4960" s="238">
        <f>E4891+E4919+E4934+E4959</f>
        <v>157900000</v>
      </c>
      <c r="F4960" s="229">
        <f>D4960/C4960*100</f>
        <v>104.80198315465803</v>
      </c>
      <c r="G4960" s="218"/>
      <c r="H4960" s="218"/>
    </row>
    <row r="4961" spans="1:8" s="178" customFormat="1" ht="20.25" customHeight="1" x14ac:dyDescent="0.2">
      <c r="A4961" s="242"/>
      <c r="B4961" s="202"/>
      <c r="C4961" s="212"/>
      <c r="D4961" s="212"/>
      <c r="E4961" s="212"/>
      <c r="F4961" s="213"/>
      <c r="G4961" s="218"/>
      <c r="H4961" s="218"/>
    </row>
    <row r="4969" spans="1:8" ht="12" customHeight="1" x14ac:dyDescent="0.2"/>
  </sheetData>
  <printOptions horizontalCentered="1" gridLines="1"/>
  <pageMargins left="0" right="0" top="0.39370078740157483" bottom="0" header="0" footer="0"/>
  <pageSetup paperSize="9" scale="40" firstPageNumber="11" orientation="portrait" useFirstPageNumber="1" r:id="rId1"/>
  <headerFooter>
    <oddFooter>&amp;C&amp;P</oddFooter>
  </headerFooter>
  <rowBreaks count="93" manualBreakCount="93">
    <brk id="62" max="16383" man="1"/>
    <brk id="111" max="16383" man="1"/>
    <brk id="154" max="16383" man="1"/>
    <brk id="219" max="16383" man="1"/>
    <brk id="261" max="16383" man="1"/>
    <brk id="325" max="16383" man="1"/>
    <brk id="386" max="16383" man="1"/>
    <brk id="415" max="16383" man="1"/>
    <brk id="468" max="16383" man="1"/>
    <brk id="531" max="16383" man="1"/>
    <brk id="592" max="16383" man="1"/>
    <brk id="629" max="16383" man="1"/>
    <brk id="668" max="16383" man="1"/>
    <brk id="741" max="16383" man="1"/>
    <brk id="778" max="16383" man="1"/>
    <brk id="838" max="16383" man="1"/>
    <brk id="913" max="16383" man="1"/>
    <brk id="967" max="16383" man="1"/>
    <brk id="1029" max="16383" man="1"/>
    <brk id="1095" max="16383" man="1"/>
    <brk id="1165" max="16383" man="1"/>
    <brk id="1237" max="16383" man="1"/>
    <brk id="1311" max="16383" man="1"/>
    <brk id="1381" max="16383" man="1"/>
    <brk id="1434" max="16383" man="1"/>
    <brk id="1472" max="16383" man="1"/>
    <brk id="1541" max="16383" man="1"/>
    <brk id="1606" max="16383" man="1"/>
    <brk id="1669" max="16383" man="1"/>
    <brk id="1705" max="16383" man="1"/>
    <brk id="1771" max="16383" man="1"/>
    <brk id="1841" max="16383" man="1"/>
    <brk id="1907" max="16383" man="1"/>
    <brk id="1970" max="16383" man="1"/>
    <brk id="2039" max="16383" man="1"/>
    <brk id="2101" max="16383" man="1"/>
    <brk id="2146" max="16383" man="1"/>
    <brk id="2196" max="16383" man="1"/>
    <brk id="2242" max="16383" man="1"/>
    <brk id="2280" max="16383" man="1"/>
    <brk id="2320" max="16383" man="1"/>
    <brk id="2362" max="16383" man="1"/>
    <brk id="2396" max="16383" man="1"/>
    <brk id="2457" max="16383" man="1"/>
    <brk id="2522" max="16383" man="1"/>
    <brk id="2583" max="16383" man="1"/>
    <brk id="2624" max="16383" man="1"/>
    <brk id="2662" max="16383" man="1"/>
    <brk id="2731" max="16383" man="1"/>
    <brk id="2797" max="16383" man="1"/>
    <brk id="2862" max="16383" man="1"/>
    <brk id="2934" max="16383" man="1"/>
    <brk id="2997" max="16383" man="1"/>
    <brk id="3065" max="16383" man="1"/>
    <brk id="3103" max="16383" man="1"/>
    <brk id="3143" max="16383" man="1"/>
    <brk id="3212" max="16383" man="1"/>
    <brk id="3281" max="16383" man="1"/>
    <brk id="3345" max="16383" man="1"/>
    <brk id="3408" max="16383" man="1"/>
    <brk id="3471" max="16383" man="1"/>
    <brk id="3523" max="16383" man="1"/>
    <brk id="3595" max="16383" man="1"/>
    <brk id="3652" max="16383" man="1"/>
    <brk id="3710" max="16383" man="1"/>
    <brk id="3766" max="16383" man="1"/>
    <brk id="3812" max="16383" man="1"/>
    <brk id="3880" max="16383" man="1"/>
    <brk id="3916" max="16383" man="1"/>
    <brk id="3949" max="16383" man="1"/>
    <brk id="3996" max="16383" man="1"/>
    <brk id="4034" max="16383" man="1"/>
    <brk id="4083" max="16383" man="1"/>
    <brk id="4119" max="16383" man="1"/>
    <brk id="4180" max="16383" man="1"/>
    <brk id="4225" max="16383" man="1"/>
    <brk id="4264" max="16383" man="1"/>
    <brk id="4305" max="16383" man="1"/>
    <brk id="4345" max="16383" man="1"/>
    <brk id="4390" max="16383" man="1"/>
    <brk id="4424" max="16383" man="1"/>
    <brk id="4475" max="16383" man="1"/>
    <brk id="4518" max="16383" man="1"/>
    <brk id="4551" max="16383" man="1"/>
    <brk id="4603" max="16383" man="1"/>
    <brk id="4629" max="16383" man="1"/>
    <brk id="4671" max="16383" man="1"/>
    <brk id="4716" max="16383" man="1"/>
    <brk id="4758" max="16383" man="1"/>
    <brk id="4804" max="16383" man="1"/>
    <brk id="4844" max="16383" man="1"/>
    <brk id="4891" max="16383" man="1"/>
    <brk id="493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45"/>
  <sheetViews>
    <sheetView view="pageBreakPreview" zoomScale="75" zoomScaleNormal="75" zoomScaleSheetLayoutView="75" workbookViewId="0">
      <pane xSplit="2" ySplit="3" topLeftCell="C4" activePane="bottomRight" state="frozen"/>
      <selection activeCell="J95" sqref="J95"/>
      <selection pane="topRight" activeCell="J95" sqref="J95"/>
      <selection pane="bottomLeft" activeCell="J95" sqref="J95"/>
      <selection pane="bottomRight" activeCell="A5" sqref="A5"/>
    </sheetView>
  </sheetViews>
  <sheetFormatPr defaultColWidth="9.140625" defaultRowHeight="18.75" x14ac:dyDescent="0.2"/>
  <cols>
    <col min="1" max="1" width="16.42578125" style="13" customWidth="1"/>
    <col min="2" max="2" width="109.140625" style="34" customWidth="1"/>
    <col min="3" max="3" width="31.140625" style="54" customWidth="1"/>
    <col min="4" max="4" width="16.42578125" style="17" customWidth="1"/>
    <col min="5" max="5" width="13" style="17" customWidth="1"/>
    <col min="6" max="16384" width="9.140625" style="17"/>
  </cols>
  <sheetData>
    <row r="1" spans="1:3" s="16" customFormat="1" x14ac:dyDescent="0.2">
      <c r="A1" s="288"/>
      <c r="B1" s="27"/>
      <c r="C1" s="28"/>
    </row>
    <row r="2" spans="1:3" ht="110.25" customHeight="1" x14ac:dyDescent="0.2">
      <c r="A2" s="1" t="s">
        <v>43</v>
      </c>
      <c r="B2" s="1" t="s">
        <v>1</v>
      </c>
      <c r="C2" s="2" t="s">
        <v>750</v>
      </c>
    </row>
    <row r="3" spans="1:3" s="60" customFormat="1" ht="18" customHeight="1" x14ac:dyDescent="0.2">
      <c r="A3" s="29">
        <v>1</v>
      </c>
      <c r="B3" s="30">
        <v>2</v>
      </c>
      <c r="C3" s="29">
        <v>3</v>
      </c>
    </row>
    <row r="4" spans="1:3" x14ac:dyDescent="0.2">
      <c r="A4" s="26"/>
      <c r="B4" s="31"/>
      <c r="C4" s="32"/>
    </row>
    <row r="5" spans="1:3" ht="19.5" x14ac:dyDescent="0.2">
      <c r="A5" s="33"/>
      <c r="C5" s="35"/>
    </row>
    <row r="6" spans="1:3" ht="37.5" customHeight="1" x14ac:dyDescent="0.2">
      <c r="A6" s="294" t="s">
        <v>707</v>
      </c>
      <c r="B6" s="294"/>
      <c r="C6" s="17"/>
    </row>
    <row r="7" spans="1:3" ht="19.5" x14ac:dyDescent="0.2">
      <c r="A7" s="36"/>
      <c r="B7" s="37" t="s">
        <v>289</v>
      </c>
      <c r="C7" s="35"/>
    </row>
    <row r="8" spans="1:3" s="16" customFormat="1" x14ac:dyDescent="0.2">
      <c r="A8" s="38"/>
      <c r="B8" s="137"/>
      <c r="C8" s="39"/>
    </row>
    <row r="9" spans="1:3" s="16" customFormat="1" x14ac:dyDescent="0.2">
      <c r="A9" s="25"/>
      <c r="B9" s="137"/>
      <c r="C9" s="40"/>
    </row>
    <row r="10" spans="1:3" s="16" customFormat="1" ht="19.5" x14ac:dyDescent="0.2">
      <c r="A10" s="23" t="s">
        <v>330</v>
      </c>
      <c r="B10" s="21"/>
      <c r="C10" s="40"/>
    </row>
    <row r="11" spans="1:3" s="16" customFormat="1" ht="19.5" x14ac:dyDescent="0.2">
      <c r="A11" s="23" t="s">
        <v>315</v>
      </c>
      <c r="B11" s="21"/>
      <c r="C11" s="40"/>
    </row>
    <row r="12" spans="1:3" s="16" customFormat="1" ht="19.5" x14ac:dyDescent="0.2">
      <c r="A12" s="23" t="s">
        <v>331</v>
      </c>
      <c r="B12" s="21"/>
      <c r="C12" s="40"/>
    </row>
    <row r="13" spans="1:3" s="16" customFormat="1" ht="19.5" x14ac:dyDescent="0.2">
      <c r="A13" s="23" t="s">
        <v>332</v>
      </c>
      <c r="B13" s="21"/>
      <c r="C13" s="40"/>
    </row>
    <row r="14" spans="1:3" s="16" customFormat="1" x14ac:dyDescent="0.2">
      <c r="A14" s="23"/>
      <c r="B14" s="18"/>
      <c r="C14" s="39"/>
    </row>
    <row r="15" spans="1:3" s="48" customFormat="1" ht="18.75" customHeight="1" x14ac:dyDescent="0.2">
      <c r="A15" s="9">
        <v>720000</v>
      </c>
      <c r="B15" s="3" t="s">
        <v>12</v>
      </c>
      <c r="C15" s="39">
        <f t="shared" ref="C15:C16" si="0">C16</f>
        <v>34600</v>
      </c>
    </row>
    <row r="16" spans="1:3" s="16" customFormat="1" ht="19.5" x14ac:dyDescent="0.2">
      <c r="A16" s="24">
        <v>729000</v>
      </c>
      <c r="B16" s="8" t="s">
        <v>22</v>
      </c>
      <c r="C16" s="41">
        <f t="shared" si="0"/>
        <v>34600</v>
      </c>
    </row>
    <row r="17" spans="1:3" s="16" customFormat="1" x14ac:dyDescent="0.2">
      <c r="A17" s="13">
        <v>729100</v>
      </c>
      <c r="B17" s="6" t="s">
        <v>22</v>
      </c>
      <c r="C17" s="40">
        <v>34600</v>
      </c>
    </row>
    <row r="18" spans="1:3" s="48" customFormat="1" ht="37.5" x14ac:dyDescent="0.2">
      <c r="A18" s="9" t="s">
        <v>287</v>
      </c>
      <c r="B18" s="3" t="s">
        <v>711</v>
      </c>
      <c r="C18" s="39">
        <v>9500</v>
      </c>
    </row>
    <row r="19" spans="1:3" s="16" customFormat="1" x14ac:dyDescent="0.2">
      <c r="A19" s="42"/>
      <c r="B19" s="43" t="s">
        <v>692</v>
      </c>
      <c r="C19" s="44">
        <f>C15+C18</f>
        <v>44100</v>
      </c>
    </row>
    <row r="20" spans="1:3" s="16" customFormat="1" x14ac:dyDescent="0.2">
      <c r="A20" s="38"/>
      <c r="B20" s="137"/>
      <c r="C20" s="39"/>
    </row>
    <row r="21" spans="1:3" s="16" customFormat="1" x14ac:dyDescent="0.2">
      <c r="A21" s="25"/>
      <c r="B21" s="137"/>
      <c r="C21" s="40"/>
    </row>
    <row r="22" spans="1:3" s="16" customFormat="1" ht="19.5" x14ac:dyDescent="0.2">
      <c r="A22" s="23" t="s">
        <v>335</v>
      </c>
      <c r="B22" s="21"/>
      <c r="C22" s="40"/>
    </row>
    <row r="23" spans="1:3" s="16" customFormat="1" ht="19.5" x14ac:dyDescent="0.2">
      <c r="A23" s="23" t="s">
        <v>315</v>
      </c>
      <c r="B23" s="21"/>
      <c r="C23" s="40"/>
    </row>
    <row r="24" spans="1:3" s="16" customFormat="1" ht="19.5" x14ac:dyDescent="0.2">
      <c r="A24" s="23" t="s">
        <v>336</v>
      </c>
      <c r="B24" s="21"/>
      <c r="C24" s="40"/>
    </row>
    <row r="25" spans="1:3" s="16" customFormat="1" ht="19.5" x14ac:dyDescent="0.2">
      <c r="A25" s="23" t="s">
        <v>293</v>
      </c>
      <c r="B25" s="21"/>
      <c r="C25" s="40"/>
    </row>
    <row r="26" spans="1:3" s="16" customFormat="1" x14ac:dyDescent="0.2">
      <c r="A26" s="23"/>
      <c r="B26" s="18"/>
      <c r="C26" s="39"/>
    </row>
    <row r="27" spans="1:3" s="48" customFormat="1" ht="18.75" customHeight="1" x14ac:dyDescent="0.2">
      <c r="A27" s="9">
        <v>720000</v>
      </c>
      <c r="B27" s="3" t="s">
        <v>12</v>
      </c>
      <c r="C27" s="39">
        <f t="shared" ref="C27" si="1">+C28</f>
        <v>269500</v>
      </c>
    </row>
    <row r="28" spans="1:3" s="16" customFormat="1" ht="19.5" x14ac:dyDescent="0.2">
      <c r="A28" s="24">
        <v>722000</v>
      </c>
      <c r="B28" s="19" t="s">
        <v>694</v>
      </c>
      <c r="C28" s="41">
        <f>+C29</f>
        <v>269500</v>
      </c>
    </row>
    <row r="29" spans="1:3" s="16" customFormat="1" x14ac:dyDescent="0.2">
      <c r="A29" s="13">
        <v>722500</v>
      </c>
      <c r="B29" s="6" t="s">
        <v>19</v>
      </c>
      <c r="C29" s="40">
        <v>269500</v>
      </c>
    </row>
    <row r="30" spans="1:3" s="48" customFormat="1" ht="37.5" x14ac:dyDescent="0.2">
      <c r="A30" s="9" t="s">
        <v>287</v>
      </c>
      <c r="B30" s="3" t="s">
        <v>711</v>
      </c>
      <c r="C30" s="39">
        <v>73200</v>
      </c>
    </row>
    <row r="31" spans="1:3" s="16" customFormat="1" x14ac:dyDescent="0.2">
      <c r="A31" s="42"/>
      <c r="B31" s="43" t="s">
        <v>692</v>
      </c>
      <c r="C31" s="44">
        <f>+C27+C30</f>
        <v>342700</v>
      </c>
    </row>
    <row r="32" spans="1:3" s="16" customFormat="1" x14ac:dyDescent="0.2">
      <c r="A32" s="38"/>
      <c r="B32" s="137"/>
      <c r="C32" s="39"/>
    </row>
    <row r="33" spans="1:4" s="16" customFormat="1" x14ac:dyDescent="0.2">
      <c r="A33" s="25"/>
      <c r="B33" s="137"/>
      <c r="C33" s="40"/>
    </row>
    <row r="34" spans="1:4" s="16" customFormat="1" ht="19.5" x14ac:dyDescent="0.2">
      <c r="A34" s="23" t="s">
        <v>337</v>
      </c>
      <c r="B34" s="21"/>
      <c r="C34" s="40"/>
    </row>
    <row r="35" spans="1:4" s="16" customFormat="1" ht="19.5" x14ac:dyDescent="0.2">
      <c r="A35" s="23" t="s">
        <v>315</v>
      </c>
      <c r="B35" s="21"/>
      <c r="C35" s="40"/>
    </row>
    <row r="36" spans="1:4" s="16" customFormat="1" ht="19.5" x14ac:dyDescent="0.2">
      <c r="A36" s="23" t="s">
        <v>338</v>
      </c>
      <c r="B36" s="21"/>
      <c r="C36" s="40"/>
    </row>
    <row r="37" spans="1:4" s="16" customFormat="1" ht="19.5" x14ac:dyDescent="0.2">
      <c r="A37" s="23" t="s">
        <v>293</v>
      </c>
      <c r="B37" s="21"/>
      <c r="C37" s="40"/>
    </row>
    <row r="38" spans="1:4" s="16" customFormat="1" x14ac:dyDescent="0.2">
      <c r="A38" s="23"/>
      <c r="B38" s="18"/>
      <c r="C38" s="39"/>
    </row>
    <row r="39" spans="1:4" s="48" customFormat="1" ht="18.75" customHeight="1" x14ac:dyDescent="0.2">
      <c r="A39" s="9">
        <v>720000</v>
      </c>
      <c r="B39" s="3" t="s">
        <v>12</v>
      </c>
      <c r="C39" s="39">
        <f t="shared" ref="C39" si="2">+C40</f>
        <v>4719000</v>
      </c>
    </row>
    <row r="40" spans="1:4" s="16" customFormat="1" ht="19.5" x14ac:dyDescent="0.2">
      <c r="A40" s="24">
        <v>722000</v>
      </c>
      <c r="B40" s="19" t="s">
        <v>694</v>
      </c>
      <c r="C40" s="41">
        <f t="shared" ref="C40" si="3">+C41</f>
        <v>4719000</v>
      </c>
    </row>
    <row r="41" spans="1:4" s="16" customFormat="1" x14ac:dyDescent="0.2">
      <c r="A41" s="13">
        <v>722400</v>
      </c>
      <c r="B41" s="6" t="s">
        <v>23</v>
      </c>
      <c r="C41" s="40">
        <v>4719000</v>
      </c>
    </row>
    <row r="42" spans="1:4" s="48" customFormat="1" ht="37.5" x14ac:dyDescent="0.2">
      <c r="A42" s="9" t="s">
        <v>287</v>
      </c>
      <c r="B42" s="3" t="s">
        <v>711</v>
      </c>
      <c r="C42" s="39">
        <v>5542900</v>
      </c>
    </row>
    <row r="43" spans="1:4" s="16" customFormat="1" x14ac:dyDescent="0.2">
      <c r="A43" s="42"/>
      <c r="B43" s="43" t="s">
        <v>692</v>
      </c>
      <c r="C43" s="44">
        <f t="shared" ref="C43" si="4">+C39+C42</f>
        <v>10261900</v>
      </c>
      <c r="D43" s="54"/>
    </row>
    <row r="44" spans="1:4" s="16" customFormat="1" x14ac:dyDescent="0.2">
      <c r="A44" s="38"/>
      <c r="B44" s="137"/>
      <c r="C44" s="39"/>
    </row>
    <row r="45" spans="1:4" s="16" customFormat="1" x14ac:dyDescent="0.2">
      <c r="A45" s="38"/>
      <c r="B45" s="137"/>
      <c r="C45" s="39"/>
    </row>
    <row r="46" spans="1:4" s="16" customFormat="1" ht="19.5" x14ac:dyDescent="0.2">
      <c r="A46" s="23" t="s">
        <v>341</v>
      </c>
      <c r="B46" s="21"/>
      <c r="C46" s="40"/>
    </row>
    <row r="47" spans="1:4" s="16" customFormat="1" ht="19.5" x14ac:dyDescent="0.2">
      <c r="A47" s="23" t="s">
        <v>342</v>
      </c>
      <c r="B47" s="21"/>
      <c r="C47" s="40"/>
    </row>
    <row r="48" spans="1:4" s="16" customFormat="1" ht="19.5" x14ac:dyDescent="0.2">
      <c r="A48" s="23" t="s">
        <v>343</v>
      </c>
      <c r="B48" s="21"/>
      <c r="C48" s="40"/>
    </row>
    <row r="49" spans="1:3" s="16" customFormat="1" ht="19.5" x14ac:dyDescent="0.2">
      <c r="A49" s="23" t="s">
        <v>741</v>
      </c>
      <c r="B49" s="21"/>
      <c r="C49" s="40"/>
    </row>
    <row r="50" spans="1:3" s="16" customFormat="1" x14ac:dyDescent="0.2">
      <c r="A50" s="23"/>
      <c r="B50" s="18"/>
      <c r="C50" s="39"/>
    </row>
    <row r="51" spans="1:3" s="48" customFormat="1" ht="18.75" customHeight="1" x14ac:dyDescent="0.2">
      <c r="A51" s="9">
        <v>720000</v>
      </c>
      <c r="B51" s="3" t="s">
        <v>12</v>
      </c>
      <c r="C51" s="39">
        <f t="shared" ref="C51:C52" si="5">+C52</f>
        <v>500000</v>
      </c>
    </row>
    <row r="52" spans="1:3" s="16" customFormat="1" ht="19.5" x14ac:dyDescent="0.2">
      <c r="A52" s="24">
        <v>722000</v>
      </c>
      <c r="B52" s="19" t="s">
        <v>694</v>
      </c>
      <c r="C52" s="41">
        <f t="shared" si="5"/>
        <v>500000</v>
      </c>
    </row>
    <row r="53" spans="1:3" s="16" customFormat="1" x14ac:dyDescent="0.2">
      <c r="A53" s="13">
        <v>722500</v>
      </c>
      <c r="B53" s="6" t="s">
        <v>19</v>
      </c>
      <c r="C53" s="40">
        <v>500000</v>
      </c>
    </row>
    <row r="54" spans="1:3" s="48" customFormat="1" x14ac:dyDescent="0.2">
      <c r="A54" s="9">
        <v>810000</v>
      </c>
      <c r="B54" s="137" t="s">
        <v>696</v>
      </c>
      <c r="C54" s="39">
        <f>+C55</f>
        <v>154500</v>
      </c>
    </row>
    <row r="55" spans="1:3" s="16" customFormat="1" ht="19.5" x14ac:dyDescent="0.2">
      <c r="A55" s="24">
        <v>811000</v>
      </c>
      <c r="B55" s="21" t="s">
        <v>33</v>
      </c>
      <c r="C55" s="41">
        <f>+C56</f>
        <v>154500</v>
      </c>
    </row>
    <row r="56" spans="1:3" s="16" customFormat="1" x14ac:dyDescent="0.2">
      <c r="A56" s="13">
        <v>811200</v>
      </c>
      <c r="B56" s="20" t="s">
        <v>35</v>
      </c>
      <c r="C56" s="40">
        <v>154500</v>
      </c>
    </row>
    <row r="57" spans="1:3" s="48" customFormat="1" x14ac:dyDescent="0.2">
      <c r="A57" s="25">
        <v>930000</v>
      </c>
      <c r="B57" s="137" t="s">
        <v>698</v>
      </c>
      <c r="C57" s="39">
        <f t="shared" ref="C57:C58" si="6">C58</f>
        <v>5000</v>
      </c>
    </row>
    <row r="58" spans="1:3" s="16" customFormat="1" ht="19.5" x14ac:dyDescent="0.2">
      <c r="A58" s="7">
        <v>931000</v>
      </c>
      <c r="B58" s="8" t="s">
        <v>614</v>
      </c>
      <c r="C58" s="41">
        <f t="shared" si="6"/>
        <v>5000</v>
      </c>
    </row>
    <row r="59" spans="1:3" s="16" customFormat="1" x14ac:dyDescent="0.2">
      <c r="A59" s="13">
        <v>931100</v>
      </c>
      <c r="B59" s="20" t="s">
        <v>590</v>
      </c>
      <c r="C59" s="40">
        <v>5000</v>
      </c>
    </row>
    <row r="60" spans="1:3" s="16" customFormat="1" ht="37.5" x14ac:dyDescent="0.2">
      <c r="A60" s="9" t="s">
        <v>287</v>
      </c>
      <c r="B60" s="3" t="s">
        <v>711</v>
      </c>
      <c r="C60" s="39">
        <v>565600</v>
      </c>
    </row>
    <row r="61" spans="1:3" s="16" customFormat="1" x14ac:dyDescent="0.2">
      <c r="A61" s="42"/>
      <c r="B61" s="43" t="s">
        <v>692</v>
      </c>
      <c r="C61" s="44">
        <f>+C51+C54+C60+C57</f>
        <v>1225100</v>
      </c>
    </row>
    <row r="62" spans="1:3" s="16" customFormat="1" x14ac:dyDescent="0.2">
      <c r="A62" s="38"/>
      <c r="B62" s="45"/>
      <c r="C62" s="39"/>
    </row>
    <row r="63" spans="1:3" s="16" customFormat="1" x14ac:dyDescent="0.2">
      <c r="A63" s="25"/>
      <c r="B63" s="137"/>
      <c r="C63" s="40"/>
    </row>
    <row r="64" spans="1:3" s="16" customFormat="1" ht="19.5" x14ac:dyDescent="0.2">
      <c r="A64" s="23" t="s">
        <v>347</v>
      </c>
      <c r="B64" s="21"/>
      <c r="C64" s="40"/>
    </row>
    <row r="65" spans="1:3" s="16" customFormat="1" ht="19.5" x14ac:dyDescent="0.2">
      <c r="A65" s="23" t="s">
        <v>345</v>
      </c>
      <c r="B65" s="21"/>
      <c r="C65" s="40"/>
    </row>
    <row r="66" spans="1:3" s="16" customFormat="1" ht="19.5" x14ac:dyDescent="0.2">
      <c r="A66" s="23" t="s">
        <v>325</v>
      </c>
      <c r="B66" s="21"/>
      <c r="C66" s="40"/>
    </row>
    <row r="67" spans="1:3" s="16" customFormat="1" ht="19.5" x14ac:dyDescent="0.2">
      <c r="A67" s="23" t="s">
        <v>348</v>
      </c>
      <c r="B67" s="21"/>
      <c r="C67" s="40"/>
    </row>
    <row r="68" spans="1:3" s="16" customFormat="1" x14ac:dyDescent="0.2">
      <c r="A68" s="23"/>
      <c r="B68" s="18"/>
      <c r="C68" s="39"/>
    </row>
    <row r="69" spans="1:3" s="48" customFormat="1" ht="18.75" customHeight="1" x14ac:dyDescent="0.2">
      <c r="A69" s="9">
        <v>720000</v>
      </c>
      <c r="B69" s="3" t="s">
        <v>12</v>
      </c>
      <c r="C69" s="39">
        <f t="shared" ref="C69" si="7">+C70+C72</f>
        <v>1200000</v>
      </c>
    </row>
    <row r="70" spans="1:3" s="16" customFormat="1" ht="18.75" customHeight="1" x14ac:dyDescent="0.2">
      <c r="A70" s="10">
        <v>721000</v>
      </c>
      <c r="B70" s="3" t="s">
        <v>538</v>
      </c>
      <c r="C70" s="41">
        <f t="shared" ref="C70" si="8">+C71</f>
        <v>510000</v>
      </c>
    </row>
    <row r="71" spans="1:3" s="16" customFormat="1" ht="18.75" customHeight="1" x14ac:dyDescent="0.2">
      <c r="A71" s="14">
        <v>721200</v>
      </c>
      <c r="B71" s="6" t="s">
        <v>14</v>
      </c>
      <c r="C71" s="40">
        <v>510000</v>
      </c>
    </row>
    <row r="72" spans="1:3" s="16" customFormat="1" ht="19.5" x14ac:dyDescent="0.2">
      <c r="A72" s="24">
        <v>722000</v>
      </c>
      <c r="B72" s="19" t="s">
        <v>694</v>
      </c>
      <c r="C72" s="41">
        <f t="shared" ref="C72" si="9">+C73</f>
        <v>690000</v>
      </c>
    </row>
    <row r="73" spans="1:3" s="16" customFormat="1" x14ac:dyDescent="0.2">
      <c r="A73" s="13">
        <v>722500</v>
      </c>
      <c r="B73" s="6" t="s">
        <v>19</v>
      </c>
      <c r="C73" s="40">
        <v>690000</v>
      </c>
    </row>
    <row r="74" spans="1:3" s="48" customFormat="1" ht="37.5" x14ac:dyDescent="0.2">
      <c r="A74" s="9" t="s">
        <v>287</v>
      </c>
      <c r="B74" s="3" t="s">
        <v>711</v>
      </c>
      <c r="C74" s="39">
        <v>900000</v>
      </c>
    </row>
    <row r="75" spans="1:3" s="16" customFormat="1" x14ac:dyDescent="0.2">
      <c r="A75" s="29"/>
      <c r="B75" s="43" t="s">
        <v>692</v>
      </c>
      <c r="C75" s="44">
        <f t="shared" ref="C75" si="10">+C69+C74</f>
        <v>2100000</v>
      </c>
    </row>
    <row r="76" spans="1:3" s="16" customFormat="1" x14ac:dyDescent="0.2">
      <c r="A76" s="26"/>
      <c r="B76" s="137"/>
      <c r="C76" s="39"/>
    </row>
    <row r="77" spans="1:3" s="16" customFormat="1" x14ac:dyDescent="0.2">
      <c r="A77" s="25"/>
      <c r="B77" s="137"/>
      <c r="C77" s="40"/>
    </row>
    <row r="78" spans="1:3" s="16" customFormat="1" ht="19.5" x14ac:dyDescent="0.2">
      <c r="A78" s="23" t="s">
        <v>355</v>
      </c>
      <c r="B78" s="21"/>
      <c r="C78" s="40"/>
    </row>
    <row r="79" spans="1:3" s="16" customFormat="1" ht="19.5" x14ac:dyDescent="0.2">
      <c r="A79" s="23" t="s">
        <v>345</v>
      </c>
      <c r="B79" s="21"/>
      <c r="C79" s="40"/>
    </row>
    <row r="80" spans="1:3" s="16" customFormat="1" ht="19.5" x14ac:dyDescent="0.2">
      <c r="A80" s="23" t="s">
        <v>334</v>
      </c>
      <c r="B80" s="21"/>
      <c r="C80" s="40"/>
    </row>
    <row r="81" spans="1:3" s="16" customFormat="1" ht="19.5" x14ac:dyDescent="0.2">
      <c r="A81" s="23" t="s">
        <v>293</v>
      </c>
      <c r="B81" s="21"/>
      <c r="C81" s="40"/>
    </row>
    <row r="82" spans="1:3" s="16" customFormat="1" x14ac:dyDescent="0.2">
      <c r="A82" s="23"/>
      <c r="B82" s="18"/>
      <c r="C82" s="39"/>
    </row>
    <row r="83" spans="1:3" s="48" customFormat="1" ht="18.75" customHeight="1" x14ac:dyDescent="0.2">
      <c r="A83" s="9">
        <v>720000</v>
      </c>
      <c r="B83" s="3" t="s">
        <v>12</v>
      </c>
      <c r="C83" s="39">
        <f t="shared" ref="C83" si="11">+C84</f>
        <v>78000</v>
      </c>
    </row>
    <row r="84" spans="1:3" s="16" customFormat="1" ht="19.5" x14ac:dyDescent="0.2">
      <c r="A84" s="24">
        <v>722000</v>
      </c>
      <c r="B84" s="19" t="s">
        <v>694</v>
      </c>
      <c r="C84" s="41">
        <f>+C85</f>
        <v>78000</v>
      </c>
    </row>
    <row r="85" spans="1:3" s="16" customFormat="1" x14ac:dyDescent="0.2">
      <c r="A85" s="13">
        <v>722500</v>
      </c>
      <c r="B85" s="6" t="s">
        <v>19</v>
      </c>
      <c r="C85" s="40">
        <v>78000</v>
      </c>
    </row>
    <row r="86" spans="1:3" s="48" customFormat="1" ht="37.5" x14ac:dyDescent="0.2">
      <c r="A86" s="9" t="s">
        <v>287</v>
      </c>
      <c r="B86" s="3" t="s">
        <v>711</v>
      </c>
      <c r="C86" s="39">
        <v>90900</v>
      </c>
    </row>
    <row r="87" spans="1:3" s="16" customFormat="1" x14ac:dyDescent="0.2">
      <c r="A87" s="42"/>
      <c r="B87" s="43" t="s">
        <v>692</v>
      </c>
      <c r="C87" s="44">
        <f t="shared" ref="C87" si="12">+C83+C86</f>
        <v>168900</v>
      </c>
    </row>
    <row r="88" spans="1:3" s="16" customFormat="1" x14ac:dyDescent="0.2">
      <c r="A88" s="38"/>
      <c r="B88" s="46"/>
      <c r="C88" s="39"/>
    </row>
    <row r="89" spans="1:3" s="16" customFormat="1" x14ac:dyDescent="0.2">
      <c r="A89" s="25"/>
      <c r="B89" s="137"/>
      <c r="C89" s="40"/>
    </row>
    <row r="90" spans="1:3" s="16" customFormat="1" ht="19.5" x14ac:dyDescent="0.2">
      <c r="A90" s="23" t="s">
        <v>744</v>
      </c>
      <c r="B90" s="21"/>
      <c r="C90" s="40"/>
    </row>
    <row r="91" spans="1:3" s="16" customFormat="1" ht="19.5" x14ac:dyDescent="0.2">
      <c r="A91" s="23" t="s">
        <v>345</v>
      </c>
      <c r="B91" s="21"/>
      <c r="C91" s="40"/>
    </row>
    <row r="92" spans="1:3" s="16" customFormat="1" ht="19.5" x14ac:dyDescent="0.2">
      <c r="A92" s="23" t="s">
        <v>362</v>
      </c>
      <c r="B92" s="21"/>
      <c r="C92" s="40"/>
    </row>
    <row r="93" spans="1:3" s="16" customFormat="1" ht="19.5" x14ac:dyDescent="0.2">
      <c r="A93" s="23" t="s">
        <v>634</v>
      </c>
      <c r="B93" s="21"/>
      <c r="C93" s="40"/>
    </row>
    <row r="94" spans="1:3" s="16" customFormat="1" ht="19.5" x14ac:dyDescent="0.2">
      <c r="A94" s="23"/>
      <c r="B94" s="21"/>
      <c r="C94" s="40"/>
    </row>
    <row r="95" spans="1:3" s="48" customFormat="1" x14ac:dyDescent="0.2">
      <c r="A95" s="9">
        <v>720000</v>
      </c>
      <c r="B95" s="3" t="s">
        <v>12</v>
      </c>
      <c r="C95" s="39">
        <f>C96</f>
        <v>747800</v>
      </c>
    </row>
    <row r="96" spans="1:3" s="22" customFormat="1" ht="19.5" x14ac:dyDescent="0.2">
      <c r="A96" s="24">
        <v>722000</v>
      </c>
      <c r="B96" s="19" t="s">
        <v>694</v>
      </c>
      <c r="C96" s="41">
        <f>SUM(C97:C97)</f>
        <v>747800</v>
      </c>
    </row>
    <row r="97" spans="1:3" s="16" customFormat="1" x14ac:dyDescent="0.2">
      <c r="A97" s="13">
        <v>722500</v>
      </c>
      <c r="B97" s="6" t="s">
        <v>19</v>
      </c>
      <c r="C97" s="40">
        <v>747800</v>
      </c>
    </row>
    <row r="98" spans="1:3" s="48" customFormat="1" x14ac:dyDescent="0.2">
      <c r="A98" s="9">
        <v>780000</v>
      </c>
      <c r="B98" s="3" t="s">
        <v>567</v>
      </c>
      <c r="C98" s="39">
        <f>C101+C99</f>
        <v>682200</v>
      </c>
    </row>
    <row r="99" spans="1:3" s="22" customFormat="1" ht="19.5" x14ac:dyDescent="0.2">
      <c r="A99" s="24">
        <v>787000</v>
      </c>
      <c r="B99" s="8" t="s">
        <v>25</v>
      </c>
      <c r="C99" s="41">
        <f t="shared" ref="C99" si="13">C100</f>
        <v>482200</v>
      </c>
    </row>
    <row r="100" spans="1:3" s="16" customFormat="1" x14ac:dyDescent="0.2">
      <c r="A100" s="13">
        <v>787300</v>
      </c>
      <c r="B100" s="6" t="s">
        <v>28</v>
      </c>
      <c r="C100" s="40">
        <v>482200</v>
      </c>
    </row>
    <row r="101" spans="1:3" s="22" customFormat="1" ht="19.5" x14ac:dyDescent="0.2">
      <c r="A101" s="24">
        <v>788000</v>
      </c>
      <c r="B101" s="19" t="s">
        <v>31</v>
      </c>
      <c r="C101" s="41">
        <f>C102</f>
        <v>200000</v>
      </c>
    </row>
    <row r="102" spans="1:3" s="16" customFormat="1" x14ac:dyDescent="0.2">
      <c r="A102" s="13">
        <v>788100</v>
      </c>
      <c r="B102" s="6" t="s">
        <v>31</v>
      </c>
      <c r="C102" s="40">
        <v>200000</v>
      </c>
    </row>
    <row r="103" spans="1:3" s="48" customFormat="1" x14ac:dyDescent="0.2">
      <c r="A103" s="25">
        <v>930000</v>
      </c>
      <c r="B103" s="50" t="s">
        <v>693</v>
      </c>
      <c r="C103" s="39">
        <f>C104</f>
        <v>57000</v>
      </c>
    </row>
    <row r="104" spans="1:3" s="22" customFormat="1" ht="19.5" x14ac:dyDescent="0.2">
      <c r="A104" s="7">
        <v>931000</v>
      </c>
      <c r="B104" s="12" t="s">
        <v>614</v>
      </c>
      <c r="C104" s="41">
        <f>C105</f>
        <v>57000</v>
      </c>
    </row>
    <row r="105" spans="1:3" s="16" customFormat="1" x14ac:dyDescent="0.2">
      <c r="A105" s="14">
        <v>931100</v>
      </c>
      <c r="B105" s="6" t="s">
        <v>590</v>
      </c>
      <c r="C105" s="40">
        <v>57000</v>
      </c>
    </row>
    <row r="106" spans="1:3" s="48" customFormat="1" ht="37.5" x14ac:dyDescent="0.2">
      <c r="A106" s="9" t="s">
        <v>287</v>
      </c>
      <c r="B106" s="3" t="s">
        <v>711</v>
      </c>
      <c r="C106" s="39">
        <v>200000</v>
      </c>
    </row>
    <row r="107" spans="1:3" s="48" customFormat="1" x14ac:dyDescent="0.2">
      <c r="A107" s="133"/>
      <c r="B107" s="134" t="s">
        <v>692</v>
      </c>
      <c r="C107" s="135">
        <f>C95+C98+C103+C106</f>
        <v>1687000</v>
      </c>
    </row>
    <row r="108" spans="1:3" s="16" customFormat="1" ht="19.5" x14ac:dyDescent="0.2">
      <c r="A108" s="23"/>
      <c r="B108" s="21"/>
      <c r="C108" s="40"/>
    </row>
    <row r="109" spans="1:3" s="16" customFormat="1" ht="19.5" x14ac:dyDescent="0.2">
      <c r="A109" s="23"/>
      <c r="B109" s="21"/>
      <c r="C109" s="40"/>
    </row>
    <row r="110" spans="1:3" s="16" customFormat="1" ht="19.5" x14ac:dyDescent="0.2">
      <c r="A110" s="23" t="s">
        <v>363</v>
      </c>
      <c r="B110" s="21"/>
      <c r="C110" s="40"/>
    </row>
    <row r="111" spans="1:3" s="16" customFormat="1" ht="19.5" x14ac:dyDescent="0.2">
      <c r="A111" s="23" t="s">
        <v>345</v>
      </c>
      <c r="B111" s="21"/>
      <c r="C111" s="40"/>
    </row>
    <row r="112" spans="1:3" s="16" customFormat="1" ht="19.5" x14ac:dyDescent="0.2">
      <c r="A112" s="23" t="s">
        <v>364</v>
      </c>
      <c r="B112" s="21"/>
      <c r="C112" s="40"/>
    </row>
    <row r="113" spans="1:3" s="16" customFormat="1" ht="19.5" x14ac:dyDescent="0.2">
      <c r="A113" s="23" t="s">
        <v>365</v>
      </c>
      <c r="B113" s="21"/>
      <c r="C113" s="40"/>
    </row>
    <row r="114" spans="1:3" s="16" customFormat="1" x14ac:dyDescent="0.2">
      <c r="A114" s="23"/>
      <c r="B114" s="18"/>
      <c r="C114" s="39"/>
    </row>
    <row r="115" spans="1:3" s="48" customFormat="1" ht="18.75" customHeight="1" x14ac:dyDescent="0.2">
      <c r="A115" s="9">
        <v>720000</v>
      </c>
      <c r="B115" s="3" t="s">
        <v>12</v>
      </c>
      <c r="C115" s="39">
        <f t="shared" ref="C115:C116" si="14">+C116</f>
        <v>1150000</v>
      </c>
    </row>
    <row r="116" spans="1:3" s="16" customFormat="1" ht="19.5" x14ac:dyDescent="0.2">
      <c r="A116" s="24">
        <v>722000</v>
      </c>
      <c r="B116" s="19" t="s">
        <v>694</v>
      </c>
      <c r="C116" s="41">
        <f t="shared" si="14"/>
        <v>1150000</v>
      </c>
    </row>
    <row r="117" spans="1:3" s="16" customFormat="1" x14ac:dyDescent="0.2">
      <c r="A117" s="13">
        <v>722500</v>
      </c>
      <c r="B117" s="6" t="s">
        <v>19</v>
      </c>
      <c r="C117" s="40">
        <v>1150000</v>
      </c>
    </row>
    <row r="118" spans="1:3" s="48" customFormat="1" ht="37.5" x14ac:dyDescent="0.2">
      <c r="A118" s="9" t="s">
        <v>287</v>
      </c>
      <c r="B118" s="3" t="s">
        <v>711</v>
      </c>
      <c r="C118" s="39">
        <v>700000</v>
      </c>
    </row>
    <row r="119" spans="1:3" s="16" customFormat="1" x14ac:dyDescent="0.2">
      <c r="A119" s="42"/>
      <c r="B119" s="43" t="s">
        <v>692</v>
      </c>
      <c r="C119" s="44">
        <f t="shared" ref="C119" si="15">+C115+C118</f>
        <v>1850000</v>
      </c>
    </row>
    <row r="120" spans="1:3" s="16" customFormat="1" x14ac:dyDescent="0.2">
      <c r="A120" s="38"/>
      <c r="B120" s="137"/>
      <c r="C120" s="39"/>
    </row>
    <row r="121" spans="1:3" s="16" customFormat="1" x14ac:dyDescent="0.2">
      <c r="A121" s="38"/>
      <c r="B121" s="137"/>
      <c r="C121" s="39"/>
    </row>
    <row r="122" spans="1:3" s="16" customFormat="1" ht="19.5" x14ac:dyDescent="0.2">
      <c r="A122" s="23" t="s">
        <v>370</v>
      </c>
      <c r="B122" s="21"/>
      <c r="C122" s="39"/>
    </row>
    <row r="123" spans="1:3" s="16" customFormat="1" ht="19.5" x14ac:dyDescent="0.2">
      <c r="A123" s="23" t="s">
        <v>369</v>
      </c>
      <c r="B123" s="21"/>
      <c r="C123" s="39"/>
    </row>
    <row r="124" spans="1:3" s="16" customFormat="1" ht="19.5" x14ac:dyDescent="0.2">
      <c r="A124" s="23" t="s">
        <v>331</v>
      </c>
      <c r="B124" s="21"/>
      <c r="C124" s="39"/>
    </row>
    <row r="125" spans="1:3" s="16" customFormat="1" ht="19.5" x14ac:dyDescent="0.2">
      <c r="A125" s="23" t="s">
        <v>293</v>
      </c>
      <c r="B125" s="21"/>
      <c r="C125" s="39"/>
    </row>
    <row r="126" spans="1:3" s="16" customFormat="1" x14ac:dyDescent="0.2">
      <c r="A126" s="23"/>
      <c r="B126" s="18"/>
      <c r="C126" s="39"/>
    </row>
    <row r="127" spans="1:3" s="48" customFormat="1" x14ac:dyDescent="0.2">
      <c r="A127" s="9">
        <v>720000</v>
      </c>
      <c r="B127" s="3" t="s">
        <v>12</v>
      </c>
      <c r="C127" s="39">
        <f t="shared" ref="C127:C128" si="16">C128</f>
        <v>25000</v>
      </c>
    </row>
    <row r="128" spans="1:3" s="22" customFormat="1" ht="19.5" x14ac:dyDescent="0.2">
      <c r="A128" s="24">
        <v>723000</v>
      </c>
      <c r="B128" s="19" t="s">
        <v>20</v>
      </c>
      <c r="C128" s="41">
        <f t="shared" si="16"/>
        <v>25000</v>
      </c>
    </row>
    <row r="129" spans="1:3" s="16" customFormat="1" x14ac:dyDescent="0.2">
      <c r="A129" s="13">
        <v>723100</v>
      </c>
      <c r="B129" s="6" t="s">
        <v>20</v>
      </c>
      <c r="C129" s="40">
        <v>25000</v>
      </c>
    </row>
    <row r="130" spans="1:3" s="48" customFormat="1" ht="37.5" x14ac:dyDescent="0.2">
      <c r="A130" s="9" t="s">
        <v>287</v>
      </c>
      <c r="B130" s="3" t="s">
        <v>711</v>
      </c>
      <c r="C130" s="39">
        <v>13600</v>
      </c>
    </row>
    <row r="131" spans="1:3" s="64" customFormat="1" x14ac:dyDescent="0.2">
      <c r="A131" s="51"/>
      <c r="B131" s="61" t="s">
        <v>692</v>
      </c>
      <c r="C131" s="52">
        <f>C127+C130</f>
        <v>38600</v>
      </c>
    </row>
    <row r="132" spans="1:3" s="16" customFormat="1" x14ac:dyDescent="0.2">
      <c r="A132" s="38"/>
      <c r="B132" s="137"/>
      <c r="C132" s="39"/>
    </row>
    <row r="133" spans="1:3" s="16" customFormat="1" x14ac:dyDescent="0.2">
      <c r="A133" s="25"/>
      <c r="B133" s="137"/>
      <c r="C133" s="40"/>
    </row>
    <row r="134" spans="1:3" s="16" customFormat="1" ht="19.5" x14ac:dyDescent="0.2">
      <c r="A134" s="23" t="s">
        <v>522</v>
      </c>
      <c r="B134" s="21"/>
      <c r="C134" s="40"/>
    </row>
    <row r="135" spans="1:3" s="16" customFormat="1" ht="19.5" x14ac:dyDescent="0.2">
      <c r="A135" s="23" t="s">
        <v>369</v>
      </c>
      <c r="B135" s="21"/>
      <c r="C135" s="40"/>
    </row>
    <row r="136" spans="1:3" s="16" customFormat="1" ht="19.5" x14ac:dyDescent="0.2">
      <c r="A136" s="23" t="s">
        <v>523</v>
      </c>
      <c r="B136" s="21"/>
      <c r="C136" s="40"/>
    </row>
    <row r="137" spans="1:3" s="16" customFormat="1" ht="19.5" x14ac:dyDescent="0.2">
      <c r="A137" s="23" t="s">
        <v>524</v>
      </c>
      <c r="B137" s="21"/>
      <c r="C137" s="40"/>
    </row>
    <row r="138" spans="1:3" s="16" customFormat="1" x14ac:dyDescent="0.2">
      <c r="A138" s="23"/>
      <c r="B138" s="18"/>
      <c r="C138" s="39"/>
    </row>
    <row r="139" spans="1:3" s="48" customFormat="1" x14ac:dyDescent="0.2">
      <c r="A139" s="9">
        <v>710000</v>
      </c>
      <c r="B139" s="3" t="s">
        <v>2</v>
      </c>
      <c r="C139" s="39">
        <f t="shared" ref="C139:C140" si="17">+C140</f>
        <v>157900000</v>
      </c>
    </row>
    <row r="140" spans="1:3" s="16" customFormat="1" ht="19.5" x14ac:dyDescent="0.2">
      <c r="A140" s="24">
        <v>717000</v>
      </c>
      <c r="B140" s="19" t="s">
        <v>10</v>
      </c>
      <c r="C140" s="41">
        <f t="shared" si="17"/>
        <v>157900000</v>
      </c>
    </row>
    <row r="141" spans="1:3" s="16" customFormat="1" x14ac:dyDescent="0.2">
      <c r="A141" s="13">
        <v>717100</v>
      </c>
      <c r="B141" s="6" t="s">
        <v>11</v>
      </c>
      <c r="C141" s="40">
        <v>157900000</v>
      </c>
    </row>
    <row r="142" spans="1:3" s="16" customFormat="1" x14ac:dyDescent="0.2">
      <c r="A142" s="42"/>
      <c r="B142" s="43" t="s">
        <v>692</v>
      </c>
      <c r="C142" s="44">
        <f t="shared" ref="C142" si="18">+C139</f>
        <v>157900000</v>
      </c>
    </row>
    <row r="143" spans="1:3" s="16" customFormat="1" x14ac:dyDescent="0.2">
      <c r="A143" s="38"/>
      <c r="B143" s="137"/>
      <c r="C143" s="39"/>
    </row>
    <row r="144" spans="1:3" s="16" customFormat="1" x14ac:dyDescent="0.2">
      <c r="A144" s="38"/>
      <c r="B144" s="137"/>
      <c r="C144" s="39"/>
    </row>
    <row r="145" spans="1:3" s="16" customFormat="1" ht="19.5" x14ac:dyDescent="0.2">
      <c r="A145" s="23" t="s">
        <v>401</v>
      </c>
      <c r="B145" s="21"/>
      <c r="C145" s="40"/>
    </row>
    <row r="146" spans="1:3" s="16" customFormat="1" ht="19.5" x14ac:dyDescent="0.2">
      <c r="A146" s="23" t="s">
        <v>377</v>
      </c>
      <c r="B146" s="21"/>
      <c r="C146" s="40"/>
    </row>
    <row r="147" spans="1:3" s="16" customFormat="1" ht="19.5" x14ac:dyDescent="0.2">
      <c r="A147" s="23" t="s">
        <v>402</v>
      </c>
      <c r="B147" s="21"/>
      <c r="C147" s="40"/>
    </row>
    <row r="148" spans="1:3" s="16" customFormat="1" ht="19.5" x14ac:dyDescent="0.2">
      <c r="A148" s="23" t="s">
        <v>293</v>
      </c>
      <c r="B148" s="21"/>
      <c r="C148" s="40"/>
    </row>
    <row r="149" spans="1:3" s="16" customFormat="1" x14ac:dyDescent="0.2">
      <c r="A149" s="23"/>
      <c r="B149" s="18"/>
      <c r="C149" s="39"/>
    </row>
    <row r="150" spans="1:3" s="48" customFormat="1" ht="18.75" customHeight="1" x14ac:dyDescent="0.2">
      <c r="A150" s="25">
        <v>930000</v>
      </c>
      <c r="B150" s="50" t="s">
        <v>693</v>
      </c>
      <c r="C150" s="39">
        <f t="shared" ref="C150:C151" si="19">C151</f>
        <v>30000</v>
      </c>
    </row>
    <row r="151" spans="1:3" s="16" customFormat="1" ht="19.5" x14ac:dyDescent="0.2">
      <c r="A151" s="7">
        <v>931000</v>
      </c>
      <c r="B151" s="12" t="s">
        <v>614</v>
      </c>
      <c r="C151" s="47">
        <f t="shared" si="19"/>
        <v>30000</v>
      </c>
    </row>
    <row r="152" spans="1:3" s="16" customFormat="1" x14ac:dyDescent="0.2">
      <c r="A152" s="14">
        <v>931200</v>
      </c>
      <c r="B152" s="6" t="s">
        <v>686</v>
      </c>
      <c r="C152" s="40">
        <v>30000</v>
      </c>
    </row>
    <row r="153" spans="1:3" s="16" customFormat="1" ht="37.5" x14ac:dyDescent="0.2">
      <c r="A153" s="9" t="s">
        <v>287</v>
      </c>
      <c r="B153" s="3" t="s">
        <v>711</v>
      </c>
      <c r="C153" s="39">
        <v>3000</v>
      </c>
    </row>
    <row r="154" spans="1:3" s="16" customFormat="1" x14ac:dyDescent="0.2">
      <c r="A154" s="42"/>
      <c r="B154" s="43" t="s">
        <v>692</v>
      </c>
      <c r="C154" s="44">
        <f t="shared" ref="C154" si="20">C150+C153</f>
        <v>33000</v>
      </c>
    </row>
    <row r="155" spans="1:3" s="16" customFormat="1" x14ac:dyDescent="0.2">
      <c r="A155" s="38"/>
      <c r="B155" s="137"/>
      <c r="C155" s="39"/>
    </row>
    <row r="156" spans="1:3" s="16" customFormat="1" x14ac:dyDescent="0.2">
      <c r="A156" s="25"/>
      <c r="B156" s="137"/>
      <c r="C156" s="40"/>
    </row>
    <row r="157" spans="1:3" s="16" customFormat="1" ht="19.5" x14ac:dyDescent="0.2">
      <c r="A157" s="23" t="s">
        <v>403</v>
      </c>
      <c r="B157" s="21"/>
      <c r="C157" s="40"/>
    </row>
    <row r="158" spans="1:3" s="16" customFormat="1" ht="19.5" x14ac:dyDescent="0.2">
      <c r="A158" s="23" t="s">
        <v>377</v>
      </c>
      <c r="B158" s="21"/>
      <c r="C158" s="40"/>
    </row>
    <row r="159" spans="1:3" s="16" customFormat="1" ht="19.5" x14ac:dyDescent="0.2">
      <c r="A159" s="23" t="s">
        <v>404</v>
      </c>
      <c r="B159" s="21"/>
      <c r="C159" s="40"/>
    </row>
    <row r="160" spans="1:3" s="16" customFormat="1" ht="19.5" x14ac:dyDescent="0.2">
      <c r="A160" s="23" t="s">
        <v>293</v>
      </c>
      <c r="B160" s="21"/>
      <c r="C160" s="40"/>
    </row>
    <row r="161" spans="1:3" s="16" customFormat="1" x14ac:dyDescent="0.2">
      <c r="A161" s="23"/>
      <c r="B161" s="18"/>
      <c r="C161" s="39"/>
    </row>
    <row r="162" spans="1:3" s="48" customFormat="1" ht="18.75" customHeight="1" x14ac:dyDescent="0.2">
      <c r="A162" s="25">
        <v>930000</v>
      </c>
      <c r="B162" s="50" t="s">
        <v>693</v>
      </c>
      <c r="C162" s="39">
        <f t="shared" ref="C162:C163" si="21">+C163</f>
        <v>40000</v>
      </c>
    </row>
    <row r="163" spans="1:3" s="16" customFormat="1" ht="19.5" x14ac:dyDescent="0.2">
      <c r="A163" s="7">
        <v>931000</v>
      </c>
      <c r="B163" s="12" t="s">
        <v>614</v>
      </c>
      <c r="C163" s="41">
        <f t="shared" si="21"/>
        <v>40000</v>
      </c>
    </row>
    <row r="164" spans="1:3" s="16" customFormat="1" x14ac:dyDescent="0.2">
      <c r="A164" s="14">
        <v>931200</v>
      </c>
      <c r="B164" s="6" t="s">
        <v>686</v>
      </c>
      <c r="C164" s="40">
        <v>40000</v>
      </c>
    </row>
    <row r="165" spans="1:3" s="48" customFormat="1" ht="37.5" x14ac:dyDescent="0.2">
      <c r="A165" s="9" t="s">
        <v>287</v>
      </c>
      <c r="B165" s="3" t="s">
        <v>711</v>
      </c>
      <c r="C165" s="39">
        <v>50400</v>
      </c>
    </row>
    <row r="166" spans="1:3" s="16" customFormat="1" x14ac:dyDescent="0.2">
      <c r="A166" s="42"/>
      <c r="B166" s="43" t="s">
        <v>692</v>
      </c>
      <c r="C166" s="44">
        <f t="shared" ref="C166" si="22">+C162+C165</f>
        <v>90400</v>
      </c>
    </row>
    <row r="167" spans="1:3" s="16" customFormat="1" x14ac:dyDescent="0.2">
      <c r="A167" s="38"/>
      <c r="B167" s="137"/>
      <c r="C167" s="39"/>
    </row>
    <row r="168" spans="1:3" s="16" customFormat="1" x14ac:dyDescent="0.2">
      <c r="A168" s="25"/>
      <c r="B168" s="137"/>
      <c r="C168" s="40"/>
    </row>
    <row r="169" spans="1:3" s="16" customFormat="1" ht="19.5" x14ac:dyDescent="0.2">
      <c r="A169" s="23" t="s">
        <v>405</v>
      </c>
      <c r="B169" s="21"/>
      <c r="C169" s="40"/>
    </row>
    <row r="170" spans="1:3" s="16" customFormat="1" ht="19.5" x14ac:dyDescent="0.2">
      <c r="A170" s="23" t="s">
        <v>377</v>
      </c>
      <c r="B170" s="21"/>
      <c r="C170" s="40"/>
    </row>
    <row r="171" spans="1:3" s="16" customFormat="1" ht="19.5" x14ac:dyDescent="0.2">
      <c r="A171" s="23" t="s">
        <v>406</v>
      </c>
      <c r="B171" s="21"/>
      <c r="C171" s="40"/>
    </row>
    <row r="172" spans="1:3" s="16" customFormat="1" ht="19.5" x14ac:dyDescent="0.2">
      <c r="A172" s="23" t="s">
        <v>293</v>
      </c>
      <c r="B172" s="21"/>
      <c r="C172" s="40"/>
    </row>
    <row r="173" spans="1:3" s="16" customFormat="1" x14ac:dyDescent="0.2">
      <c r="A173" s="23"/>
      <c r="B173" s="18"/>
      <c r="C173" s="39"/>
    </row>
    <row r="174" spans="1:3" s="48" customFormat="1" x14ac:dyDescent="0.2">
      <c r="A174" s="25">
        <v>930000</v>
      </c>
      <c r="B174" s="50" t="s">
        <v>693</v>
      </c>
      <c r="C174" s="39">
        <f t="shared" ref="C174:C175" si="23">C175</f>
        <v>5000</v>
      </c>
    </row>
    <row r="175" spans="1:3" s="22" customFormat="1" ht="19.5" x14ac:dyDescent="0.2">
      <c r="A175" s="7">
        <v>931000</v>
      </c>
      <c r="B175" s="12" t="s">
        <v>614</v>
      </c>
      <c r="C175" s="41">
        <f t="shared" si="23"/>
        <v>5000</v>
      </c>
    </row>
    <row r="176" spans="1:3" s="16" customFormat="1" x14ac:dyDescent="0.2">
      <c r="A176" s="14">
        <v>931200</v>
      </c>
      <c r="B176" s="6" t="s">
        <v>686</v>
      </c>
      <c r="C176" s="40">
        <v>5000</v>
      </c>
    </row>
    <row r="177" spans="1:3" s="48" customFormat="1" ht="37.5" x14ac:dyDescent="0.2">
      <c r="A177" s="9" t="s">
        <v>287</v>
      </c>
      <c r="B177" s="3" t="s">
        <v>711</v>
      </c>
      <c r="C177" s="39">
        <v>400</v>
      </c>
    </row>
    <row r="178" spans="1:3" s="16" customFormat="1" x14ac:dyDescent="0.2">
      <c r="A178" s="42"/>
      <c r="B178" s="43" t="s">
        <v>692</v>
      </c>
      <c r="C178" s="44">
        <f t="shared" ref="C178" si="24">C177+C174</f>
        <v>5400</v>
      </c>
    </row>
    <row r="179" spans="1:3" s="16" customFormat="1" ht="19.5" x14ac:dyDescent="0.2">
      <c r="A179" s="49"/>
      <c r="B179" s="137"/>
      <c r="C179" s="39"/>
    </row>
    <row r="180" spans="1:3" s="16" customFormat="1" x14ac:dyDescent="0.2">
      <c r="A180" s="25"/>
      <c r="B180" s="137"/>
      <c r="C180" s="40"/>
    </row>
    <row r="181" spans="1:3" s="16" customFormat="1" ht="19.5" x14ac:dyDescent="0.2">
      <c r="A181" s="23" t="s">
        <v>407</v>
      </c>
      <c r="B181" s="21"/>
      <c r="C181" s="40"/>
    </row>
    <row r="182" spans="1:3" s="16" customFormat="1" ht="19.5" x14ac:dyDescent="0.2">
      <c r="A182" s="23" t="s">
        <v>377</v>
      </c>
      <c r="B182" s="21"/>
      <c r="C182" s="40"/>
    </row>
    <row r="183" spans="1:3" s="16" customFormat="1" ht="19.5" x14ac:dyDescent="0.2">
      <c r="A183" s="23" t="s">
        <v>408</v>
      </c>
      <c r="B183" s="21"/>
      <c r="C183" s="40"/>
    </row>
    <row r="184" spans="1:3" s="16" customFormat="1" ht="19.5" x14ac:dyDescent="0.2">
      <c r="A184" s="23" t="s">
        <v>293</v>
      </c>
      <c r="B184" s="21"/>
      <c r="C184" s="40"/>
    </row>
    <row r="185" spans="1:3" s="16" customFormat="1" x14ac:dyDescent="0.2">
      <c r="A185" s="23"/>
      <c r="B185" s="18"/>
      <c r="C185" s="40"/>
    </row>
    <row r="186" spans="1:3" s="48" customFormat="1" x14ac:dyDescent="0.2">
      <c r="A186" s="25">
        <v>930000</v>
      </c>
      <c r="B186" s="50" t="s">
        <v>693</v>
      </c>
      <c r="C186" s="39">
        <f t="shared" ref="C186:C187" si="25">C187</f>
        <v>10000</v>
      </c>
    </row>
    <row r="187" spans="1:3" s="22" customFormat="1" ht="19.5" x14ac:dyDescent="0.2">
      <c r="A187" s="7">
        <v>931000</v>
      </c>
      <c r="B187" s="12" t="s">
        <v>614</v>
      </c>
      <c r="C187" s="41">
        <f t="shared" si="25"/>
        <v>10000</v>
      </c>
    </row>
    <row r="188" spans="1:3" s="16" customFormat="1" x14ac:dyDescent="0.2">
      <c r="A188" s="14">
        <v>931200</v>
      </c>
      <c r="B188" s="6" t="s">
        <v>686</v>
      </c>
      <c r="C188" s="40">
        <v>10000</v>
      </c>
    </row>
    <row r="189" spans="1:3" s="53" customFormat="1" x14ac:dyDescent="0.2">
      <c r="A189" s="51"/>
      <c r="B189" s="61" t="s">
        <v>692</v>
      </c>
      <c r="C189" s="52">
        <f t="shared" ref="C189" si="26">C186</f>
        <v>10000</v>
      </c>
    </row>
    <row r="190" spans="1:3" s="16" customFormat="1" x14ac:dyDescent="0.2">
      <c r="A190" s="38"/>
      <c r="B190" s="137"/>
      <c r="C190" s="40"/>
    </row>
    <row r="191" spans="1:3" s="16" customFormat="1" x14ac:dyDescent="0.2">
      <c r="A191" s="25"/>
      <c r="B191" s="137"/>
      <c r="C191" s="40"/>
    </row>
    <row r="192" spans="1:3" s="16" customFormat="1" ht="19.5" x14ac:dyDescent="0.2">
      <c r="A192" s="23" t="s">
        <v>409</v>
      </c>
      <c r="B192" s="21"/>
      <c r="C192" s="40"/>
    </row>
    <row r="193" spans="1:3" s="16" customFormat="1" ht="19.5" x14ac:dyDescent="0.2">
      <c r="A193" s="23" t="s">
        <v>377</v>
      </c>
      <c r="B193" s="21"/>
      <c r="C193" s="40"/>
    </row>
    <row r="194" spans="1:3" s="16" customFormat="1" ht="19.5" x14ac:dyDescent="0.2">
      <c r="A194" s="23" t="s">
        <v>410</v>
      </c>
      <c r="B194" s="21"/>
      <c r="C194" s="40"/>
    </row>
    <row r="195" spans="1:3" s="16" customFormat="1" ht="19.5" x14ac:dyDescent="0.2">
      <c r="A195" s="23" t="s">
        <v>293</v>
      </c>
      <c r="B195" s="21"/>
      <c r="C195" s="40"/>
    </row>
    <row r="196" spans="1:3" s="16" customFormat="1" x14ac:dyDescent="0.2">
      <c r="A196" s="23"/>
      <c r="B196" s="18"/>
      <c r="C196" s="39"/>
    </row>
    <row r="197" spans="1:3" s="48" customFormat="1" x14ac:dyDescent="0.2">
      <c r="A197" s="25">
        <v>930000</v>
      </c>
      <c r="B197" s="50" t="s">
        <v>693</v>
      </c>
      <c r="C197" s="39">
        <f t="shared" ref="C197:C198" si="27">C198</f>
        <v>4000</v>
      </c>
    </row>
    <row r="198" spans="1:3" s="22" customFormat="1" ht="19.5" x14ac:dyDescent="0.2">
      <c r="A198" s="7">
        <v>931000</v>
      </c>
      <c r="B198" s="12" t="s">
        <v>614</v>
      </c>
      <c r="C198" s="41">
        <f t="shared" si="27"/>
        <v>4000</v>
      </c>
    </row>
    <row r="199" spans="1:3" s="16" customFormat="1" x14ac:dyDescent="0.2">
      <c r="A199" s="62">
        <v>931200</v>
      </c>
      <c r="B199" s="4" t="s">
        <v>686</v>
      </c>
      <c r="C199" s="40">
        <v>4000</v>
      </c>
    </row>
    <row r="200" spans="1:3" s="16" customFormat="1" x14ac:dyDescent="0.2">
      <c r="A200" s="42"/>
      <c r="B200" s="43" t="s">
        <v>692</v>
      </c>
      <c r="C200" s="44">
        <f>C197</f>
        <v>4000</v>
      </c>
    </row>
    <row r="201" spans="1:3" s="16" customFormat="1" x14ac:dyDescent="0.2">
      <c r="A201" s="38"/>
      <c r="B201" s="137"/>
      <c r="C201" s="39"/>
    </row>
    <row r="202" spans="1:3" s="16" customFormat="1" x14ac:dyDescent="0.2">
      <c r="A202" s="38"/>
      <c r="B202" s="137"/>
      <c r="C202" s="39"/>
    </row>
    <row r="203" spans="1:3" s="16" customFormat="1" ht="19.5" x14ac:dyDescent="0.2">
      <c r="A203" s="23" t="s">
        <v>700</v>
      </c>
      <c r="B203" s="21"/>
      <c r="C203" s="40"/>
    </row>
    <row r="204" spans="1:3" s="16" customFormat="1" ht="19.5" x14ac:dyDescent="0.2">
      <c r="A204" s="23" t="s">
        <v>377</v>
      </c>
      <c r="B204" s="21"/>
      <c r="C204" s="40"/>
    </row>
    <row r="205" spans="1:3" s="16" customFormat="1" ht="19.5" x14ac:dyDescent="0.2">
      <c r="A205" s="23" t="s">
        <v>413</v>
      </c>
      <c r="B205" s="21"/>
      <c r="C205" s="40"/>
    </row>
    <row r="206" spans="1:3" s="16" customFormat="1" ht="19.5" x14ac:dyDescent="0.2">
      <c r="A206" s="23" t="s">
        <v>384</v>
      </c>
      <c r="B206" s="21"/>
      <c r="C206" s="40"/>
    </row>
    <row r="207" spans="1:3" s="16" customFormat="1" x14ac:dyDescent="0.2">
      <c r="A207" s="23"/>
      <c r="B207" s="18"/>
      <c r="C207" s="39"/>
    </row>
    <row r="208" spans="1:3" s="48" customFormat="1" ht="18.75" customHeight="1" x14ac:dyDescent="0.2">
      <c r="A208" s="9">
        <v>720000</v>
      </c>
      <c r="B208" s="3" t="s">
        <v>12</v>
      </c>
      <c r="C208" s="39">
        <f t="shared" ref="C208" si="28">+C209+C211</f>
        <v>75000</v>
      </c>
    </row>
    <row r="209" spans="1:3" s="16" customFormat="1" ht="39" x14ac:dyDescent="0.2">
      <c r="A209" s="24">
        <v>728000</v>
      </c>
      <c r="B209" s="19" t="s">
        <v>540</v>
      </c>
      <c r="C209" s="41">
        <f t="shared" ref="C209" si="29">+C210</f>
        <v>40000</v>
      </c>
    </row>
    <row r="210" spans="1:3" s="16" customFormat="1" ht="37.5" x14ac:dyDescent="0.2">
      <c r="A210" s="13">
        <v>728200</v>
      </c>
      <c r="B210" s="6" t="s">
        <v>687</v>
      </c>
      <c r="C210" s="40">
        <v>40000</v>
      </c>
    </row>
    <row r="211" spans="1:3" s="22" customFormat="1" ht="19.5" x14ac:dyDescent="0.2">
      <c r="A211" s="24">
        <v>729000</v>
      </c>
      <c r="B211" s="8" t="s">
        <v>22</v>
      </c>
      <c r="C211" s="41">
        <f t="shared" ref="C211" si="30">C212</f>
        <v>35000</v>
      </c>
    </row>
    <row r="212" spans="1:3" s="16" customFormat="1" x14ac:dyDescent="0.2">
      <c r="A212" s="13">
        <v>729100</v>
      </c>
      <c r="B212" s="6" t="s">
        <v>22</v>
      </c>
      <c r="C212" s="40">
        <v>35000</v>
      </c>
    </row>
    <row r="213" spans="1:3" s="48" customFormat="1" x14ac:dyDescent="0.2">
      <c r="A213" s="25">
        <v>810000</v>
      </c>
      <c r="B213" s="137" t="s">
        <v>696</v>
      </c>
      <c r="C213" s="39">
        <f t="shared" ref="C213:C214" si="31">+C214</f>
        <v>715800</v>
      </c>
    </row>
    <row r="214" spans="1:3" s="16" customFormat="1" ht="39" x14ac:dyDescent="0.2">
      <c r="A214" s="49">
        <v>816000</v>
      </c>
      <c r="B214" s="8" t="s">
        <v>670</v>
      </c>
      <c r="C214" s="41">
        <f t="shared" si="31"/>
        <v>715800</v>
      </c>
    </row>
    <row r="215" spans="1:3" s="16" customFormat="1" x14ac:dyDescent="0.2">
      <c r="A215" s="13">
        <v>816100</v>
      </c>
      <c r="B215" s="6" t="s">
        <v>670</v>
      </c>
      <c r="C215" s="40">
        <v>715800</v>
      </c>
    </row>
    <row r="216" spans="1:3" s="48" customFormat="1" ht="37.5" x14ac:dyDescent="0.2">
      <c r="A216" s="25">
        <v>880000</v>
      </c>
      <c r="B216" s="11" t="s">
        <v>695</v>
      </c>
      <c r="C216" s="39">
        <f t="shared" ref="C216:C217" si="32">+C217</f>
        <v>240000</v>
      </c>
    </row>
    <row r="217" spans="1:3" s="16" customFormat="1" ht="39" x14ac:dyDescent="0.2">
      <c r="A217" s="24">
        <v>881000</v>
      </c>
      <c r="B217" s="8" t="s">
        <v>681</v>
      </c>
      <c r="C217" s="41">
        <f t="shared" si="32"/>
        <v>240000</v>
      </c>
    </row>
    <row r="218" spans="1:3" s="16" customFormat="1" ht="37.5" x14ac:dyDescent="0.2">
      <c r="A218" s="13">
        <v>881200</v>
      </c>
      <c r="B218" s="6" t="s">
        <v>681</v>
      </c>
      <c r="C218" s="40">
        <v>240000</v>
      </c>
    </row>
    <row r="219" spans="1:3" s="48" customFormat="1" x14ac:dyDescent="0.2">
      <c r="A219" s="25">
        <v>930000</v>
      </c>
      <c r="B219" s="50" t="s">
        <v>693</v>
      </c>
      <c r="C219" s="39">
        <f t="shared" ref="C219" si="33">+C220+C222</f>
        <v>182000</v>
      </c>
    </row>
    <row r="220" spans="1:3" s="16" customFormat="1" ht="19.5" x14ac:dyDescent="0.2">
      <c r="A220" s="7">
        <v>931000</v>
      </c>
      <c r="B220" s="12" t="s">
        <v>614</v>
      </c>
      <c r="C220" s="41">
        <f t="shared" ref="C220" si="34">+C221</f>
        <v>142000</v>
      </c>
    </row>
    <row r="221" spans="1:3" s="16" customFormat="1" x14ac:dyDescent="0.2">
      <c r="A221" s="14">
        <v>931100</v>
      </c>
      <c r="B221" s="6" t="s">
        <v>590</v>
      </c>
      <c r="C221" s="40">
        <v>142000</v>
      </c>
    </row>
    <row r="222" spans="1:3" s="16" customFormat="1" ht="19.5" x14ac:dyDescent="0.2">
      <c r="A222" s="24">
        <v>938000</v>
      </c>
      <c r="B222" s="8" t="s">
        <v>41</v>
      </c>
      <c r="C222" s="41">
        <f t="shared" ref="C222" si="35">+C223</f>
        <v>40000</v>
      </c>
    </row>
    <row r="223" spans="1:3" s="16" customFormat="1" ht="37.5" x14ac:dyDescent="0.2">
      <c r="A223" s="13">
        <v>938200</v>
      </c>
      <c r="B223" s="6" t="s">
        <v>613</v>
      </c>
      <c r="C223" s="40">
        <v>40000</v>
      </c>
    </row>
    <row r="224" spans="1:3" s="16" customFormat="1" ht="37.5" x14ac:dyDescent="0.2">
      <c r="A224" s="9" t="s">
        <v>287</v>
      </c>
      <c r="B224" s="3" t="s">
        <v>711</v>
      </c>
      <c r="C224" s="39">
        <v>58500</v>
      </c>
    </row>
    <row r="225" spans="1:3" s="16" customFormat="1" x14ac:dyDescent="0.2">
      <c r="A225" s="42"/>
      <c r="B225" s="43" t="s">
        <v>692</v>
      </c>
      <c r="C225" s="44">
        <f t="shared" ref="C225" si="36">+C208+C213+C216+C219+C224</f>
        <v>1271300</v>
      </c>
    </row>
    <row r="226" spans="1:3" s="16" customFormat="1" x14ac:dyDescent="0.2">
      <c r="A226" s="38"/>
      <c r="B226" s="137"/>
      <c r="C226" s="39"/>
    </row>
    <row r="227" spans="1:3" s="16" customFormat="1" x14ac:dyDescent="0.2">
      <c r="A227" s="25"/>
      <c r="B227" s="137"/>
      <c r="C227" s="40"/>
    </row>
    <row r="228" spans="1:3" s="16" customFormat="1" ht="19.5" x14ac:dyDescent="0.2">
      <c r="A228" s="23" t="s">
        <v>701</v>
      </c>
      <c r="B228" s="21"/>
      <c r="C228" s="40"/>
    </row>
    <row r="229" spans="1:3" s="16" customFormat="1" ht="19.5" x14ac:dyDescent="0.2">
      <c r="A229" s="23" t="s">
        <v>377</v>
      </c>
      <c r="B229" s="21"/>
      <c r="C229" s="40"/>
    </row>
    <row r="230" spans="1:3" s="16" customFormat="1" ht="19.5" x14ac:dyDescent="0.2">
      <c r="A230" s="23" t="s">
        <v>415</v>
      </c>
      <c r="B230" s="21"/>
      <c r="C230" s="40"/>
    </row>
    <row r="231" spans="1:3" s="16" customFormat="1" ht="19.5" x14ac:dyDescent="0.2">
      <c r="A231" s="23" t="s">
        <v>384</v>
      </c>
      <c r="B231" s="21"/>
      <c r="C231" s="40"/>
    </row>
    <row r="232" spans="1:3" s="16" customFormat="1" x14ac:dyDescent="0.2">
      <c r="A232" s="23"/>
      <c r="B232" s="18"/>
      <c r="C232" s="39"/>
    </row>
    <row r="233" spans="1:3" s="48" customFormat="1" ht="18.75" customHeight="1" x14ac:dyDescent="0.2">
      <c r="A233" s="9">
        <v>720000</v>
      </c>
      <c r="B233" s="3" t="s">
        <v>12</v>
      </c>
      <c r="C233" s="39">
        <f>C234+C236+C238</f>
        <v>398000</v>
      </c>
    </row>
    <row r="234" spans="1:3" s="22" customFormat="1" ht="18.75" customHeight="1" x14ac:dyDescent="0.2">
      <c r="A234" s="24">
        <v>721000</v>
      </c>
      <c r="B234" s="19" t="s">
        <v>538</v>
      </c>
      <c r="C234" s="41">
        <f t="shared" ref="C234" si="37">C235</f>
        <v>128000</v>
      </c>
    </row>
    <row r="235" spans="1:3" s="16" customFormat="1" ht="18.75" customHeight="1" x14ac:dyDescent="0.2">
      <c r="A235" s="15">
        <v>721200</v>
      </c>
      <c r="B235" s="6" t="s">
        <v>14</v>
      </c>
      <c r="C235" s="40">
        <v>128000</v>
      </c>
    </row>
    <row r="236" spans="1:3" s="22" customFormat="1" ht="39" x14ac:dyDescent="0.2">
      <c r="A236" s="24">
        <v>728000</v>
      </c>
      <c r="B236" s="19" t="s">
        <v>540</v>
      </c>
      <c r="C236" s="41">
        <f t="shared" ref="C236" si="38">C237</f>
        <v>210000</v>
      </c>
    </row>
    <row r="237" spans="1:3" s="16" customFormat="1" ht="37.5" x14ac:dyDescent="0.2">
      <c r="A237" s="13">
        <v>728200</v>
      </c>
      <c r="B237" s="6" t="s">
        <v>687</v>
      </c>
      <c r="C237" s="40">
        <v>210000</v>
      </c>
    </row>
    <row r="238" spans="1:3" s="22" customFormat="1" ht="19.5" x14ac:dyDescent="0.2">
      <c r="A238" s="24">
        <v>729000</v>
      </c>
      <c r="B238" s="8" t="s">
        <v>22</v>
      </c>
      <c r="C238" s="41">
        <f t="shared" ref="C238" si="39">C239</f>
        <v>60000</v>
      </c>
    </row>
    <row r="239" spans="1:3" s="16" customFormat="1" x14ac:dyDescent="0.2">
      <c r="A239" s="13">
        <v>729100</v>
      </c>
      <c r="B239" s="6" t="s">
        <v>22</v>
      </c>
      <c r="C239" s="40">
        <v>60000</v>
      </c>
    </row>
    <row r="240" spans="1:3" s="48" customFormat="1" x14ac:dyDescent="0.2">
      <c r="A240" s="25">
        <v>810000</v>
      </c>
      <c r="B240" s="137" t="s">
        <v>696</v>
      </c>
      <c r="C240" s="39">
        <f t="shared" ref="C240:C241" si="40">C241</f>
        <v>1284800</v>
      </c>
    </row>
    <row r="241" spans="1:3" s="22" customFormat="1" ht="39" x14ac:dyDescent="0.2">
      <c r="A241" s="24">
        <v>816000</v>
      </c>
      <c r="B241" s="8" t="s">
        <v>670</v>
      </c>
      <c r="C241" s="41">
        <f t="shared" si="40"/>
        <v>1284800</v>
      </c>
    </row>
    <row r="242" spans="1:3" s="16" customFormat="1" x14ac:dyDescent="0.2">
      <c r="A242" s="13">
        <v>816100</v>
      </c>
      <c r="B242" s="6" t="s">
        <v>670</v>
      </c>
      <c r="C242" s="40">
        <v>1284800</v>
      </c>
    </row>
    <row r="243" spans="1:3" s="48" customFormat="1" ht="37.5" x14ac:dyDescent="0.2">
      <c r="A243" s="25">
        <v>880000</v>
      </c>
      <c r="B243" s="11" t="s">
        <v>695</v>
      </c>
      <c r="C243" s="39">
        <f t="shared" ref="C243:C244" si="41">C244</f>
        <v>300000</v>
      </c>
    </row>
    <row r="244" spans="1:3" s="22" customFormat="1" ht="39" x14ac:dyDescent="0.2">
      <c r="A244" s="24">
        <v>881000</v>
      </c>
      <c r="B244" s="8" t="s">
        <v>681</v>
      </c>
      <c r="C244" s="41">
        <f t="shared" si="41"/>
        <v>300000</v>
      </c>
    </row>
    <row r="245" spans="1:3" s="16" customFormat="1" ht="37.5" x14ac:dyDescent="0.2">
      <c r="A245" s="13">
        <v>881200</v>
      </c>
      <c r="B245" s="6" t="s">
        <v>681</v>
      </c>
      <c r="C245" s="40">
        <v>300000</v>
      </c>
    </row>
    <row r="246" spans="1:3" s="48" customFormat="1" x14ac:dyDescent="0.2">
      <c r="A246" s="25">
        <v>910000</v>
      </c>
      <c r="B246" s="137" t="s">
        <v>713</v>
      </c>
      <c r="C246" s="39">
        <f t="shared" ref="C246:C247" si="42">C247</f>
        <v>226300</v>
      </c>
    </row>
    <row r="247" spans="1:3" s="22" customFormat="1" ht="19.5" x14ac:dyDescent="0.2">
      <c r="A247" s="7">
        <v>911000</v>
      </c>
      <c r="B247" s="8" t="s">
        <v>36</v>
      </c>
      <c r="C247" s="41">
        <f t="shared" si="42"/>
        <v>226300</v>
      </c>
    </row>
    <row r="248" spans="1:3" s="16" customFormat="1" x14ac:dyDescent="0.2">
      <c r="A248" s="14">
        <v>911400</v>
      </c>
      <c r="B248" s="6" t="s">
        <v>37</v>
      </c>
      <c r="C248" s="40">
        <v>226300</v>
      </c>
    </row>
    <row r="249" spans="1:3" s="48" customFormat="1" x14ac:dyDescent="0.2">
      <c r="A249" s="25">
        <v>930000</v>
      </c>
      <c r="B249" s="50" t="s">
        <v>693</v>
      </c>
      <c r="C249" s="39">
        <f t="shared" ref="C249" si="43">C250+C252</f>
        <v>330000</v>
      </c>
    </row>
    <row r="250" spans="1:3" s="22" customFormat="1" ht="19.5" x14ac:dyDescent="0.2">
      <c r="A250" s="7">
        <v>931000</v>
      </c>
      <c r="B250" s="12" t="s">
        <v>614</v>
      </c>
      <c r="C250" s="41">
        <f t="shared" ref="C250" si="44">C251</f>
        <v>280000</v>
      </c>
    </row>
    <row r="251" spans="1:3" s="16" customFormat="1" x14ac:dyDescent="0.2">
      <c r="A251" s="14">
        <v>931100</v>
      </c>
      <c r="B251" s="6" t="s">
        <v>590</v>
      </c>
      <c r="C251" s="40">
        <v>280000</v>
      </c>
    </row>
    <row r="252" spans="1:3" s="22" customFormat="1" ht="19.5" x14ac:dyDescent="0.2">
      <c r="A252" s="24">
        <v>938000</v>
      </c>
      <c r="B252" s="8" t="s">
        <v>41</v>
      </c>
      <c r="C252" s="41">
        <f t="shared" ref="C252" si="45">C253</f>
        <v>50000</v>
      </c>
    </row>
    <row r="253" spans="1:3" s="16" customFormat="1" ht="37.5" x14ac:dyDescent="0.2">
      <c r="A253" s="13">
        <v>938200</v>
      </c>
      <c r="B253" s="6" t="s">
        <v>613</v>
      </c>
      <c r="C253" s="40">
        <v>50000</v>
      </c>
    </row>
    <row r="254" spans="1:3" s="16" customFormat="1" ht="37.5" x14ac:dyDescent="0.2">
      <c r="A254" s="9" t="s">
        <v>287</v>
      </c>
      <c r="B254" s="3" t="s">
        <v>711</v>
      </c>
      <c r="C254" s="39">
        <v>70000</v>
      </c>
    </row>
    <row r="255" spans="1:3" s="16" customFormat="1" x14ac:dyDescent="0.2">
      <c r="A255" s="42"/>
      <c r="B255" s="43" t="s">
        <v>692</v>
      </c>
      <c r="C255" s="44">
        <f>+C233+C254+C240+C243+C246+C249</f>
        <v>2609100</v>
      </c>
    </row>
    <row r="256" spans="1:3" s="16" customFormat="1" x14ac:dyDescent="0.2">
      <c r="A256" s="38"/>
      <c r="B256" s="137"/>
      <c r="C256" s="39"/>
    </row>
    <row r="257" spans="1:3" s="16" customFormat="1" x14ac:dyDescent="0.2">
      <c r="A257" s="25"/>
      <c r="B257" s="137"/>
      <c r="C257" s="40"/>
    </row>
    <row r="258" spans="1:3" s="16" customFormat="1" ht="19.5" x14ac:dyDescent="0.2">
      <c r="A258" s="23" t="s">
        <v>702</v>
      </c>
      <c r="B258" s="21"/>
      <c r="C258" s="40"/>
    </row>
    <row r="259" spans="1:3" s="16" customFormat="1" ht="19.5" x14ac:dyDescent="0.2">
      <c r="A259" s="23" t="s">
        <v>377</v>
      </c>
      <c r="B259" s="21"/>
      <c r="C259" s="40"/>
    </row>
    <row r="260" spans="1:3" s="16" customFormat="1" ht="19.5" x14ac:dyDescent="0.2">
      <c r="A260" s="23" t="s">
        <v>417</v>
      </c>
      <c r="B260" s="21"/>
      <c r="C260" s="40"/>
    </row>
    <row r="261" spans="1:3" s="16" customFormat="1" ht="19.5" x14ac:dyDescent="0.2">
      <c r="A261" s="23" t="s">
        <v>384</v>
      </c>
      <c r="B261" s="21"/>
      <c r="C261" s="40"/>
    </row>
    <row r="262" spans="1:3" s="16" customFormat="1" x14ac:dyDescent="0.2">
      <c r="A262" s="23"/>
      <c r="B262" s="18"/>
      <c r="C262" s="39"/>
    </row>
    <row r="263" spans="1:3" s="48" customFormat="1" x14ac:dyDescent="0.2">
      <c r="A263" s="9">
        <v>720000</v>
      </c>
      <c r="B263" s="3" t="s">
        <v>12</v>
      </c>
      <c r="C263" s="39">
        <f>C264+C266</f>
        <v>248200</v>
      </c>
    </row>
    <row r="264" spans="1:3" s="22" customFormat="1" ht="19.5" x14ac:dyDescent="0.2">
      <c r="A264" s="24">
        <v>721000</v>
      </c>
      <c r="B264" s="19" t="s">
        <v>538</v>
      </c>
      <c r="C264" s="41">
        <f t="shared" ref="C264" si="46">C265</f>
        <v>65000</v>
      </c>
    </row>
    <row r="265" spans="1:3" s="16" customFormat="1" x14ac:dyDescent="0.2">
      <c r="A265" s="15">
        <v>721200</v>
      </c>
      <c r="B265" s="6" t="s">
        <v>14</v>
      </c>
      <c r="C265" s="40">
        <v>65000</v>
      </c>
    </row>
    <row r="266" spans="1:3" s="16" customFormat="1" ht="19.5" x14ac:dyDescent="0.2">
      <c r="A266" s="24">
        <v>722000</v>
      </c>
      <c r="B266" s="19" t="s">
        <v>694</v>
      </c>
      <c r="C266" s="41">
        <f t="shared" ref="C266" si="47">C267</f>
        <v>183200</v>
      </c>
    </row>
    <row r="267" spans="1:3" s="16" customFormat="1" x14ac:dyDescent="0.2">
      <c r="A267" s="13">
        <v>722500</v>
      </c>
      <c r="B267" s="6" t="s">
        <v>19</v>
      </c>
      <c r="C267" s="40">
        <v>183200</v>
      </c>
    </row>
    <row r="268" spans="1:3" s="48" customFormat="1" x14ac:dyDescent="0.2">
      <c r="A268" s="25">
        <v>810000</v>
      </c>
      <c r="B268" s="137" t="s">
        <v>696</v>
      </c>
      <c r="C268" s="39">
        <f t="shared" ref="C268:C269" si="48">C269</f>
        <v>230000</v>
      </c>
    </row>
    <row r="269" spans="1:3" s="16" customFormat="1" ht="39" x14ac:dyDescent="0.2">
      <c r="A269" s="24">
        <v>816000</v>
      </c>
      <c r="B269" s="8" t="s">
        <v>670</v>
      </c>
      <c r="C269" s="41">
        <f t="shared" si="48"/>
        <v>230000</v>
      </c>
    </row>
    <row r="270" spans="1:3" s="16" customFormat="1" x14ac:dyDescent="0.2">
      <c r="A270" s="13">
        <v>816100</v>
      </c>
      <c r="B270" s="6" t="s">
        <v>670</v>
      </c>
      <c r="C270" s="40">
        <v>230000</v>
      </c>
    </row>
    <row r="271" spans="1:3" s="48" customFormat="1" ht="37.5" x14ac:dyDescent="0.2">
      <c r="A271" s="25">
        <v>880000</v>
      </c>
      <c r="B271" s="11" t="s">
        <v>695</v>
      </c>
      <c r="C271" s="39">
        <f t="shared" ref="C271:C272" si="49">+C272</f>
        <v>41100</v>
      </c>
    </row>
    <row r="272" spans="1:3" s="16" customFormat="1" ht="39" x14ac:dyDescent="0.2">
      <c r="A272" s="24">
        <v>881000</v>
      </c>
      <c r="B272" s="8" t="s">
        <v>681</v>
      </c>
      <c r="C272" s="41">
        <f t="shared" si="49"/>
        <v>41100</v>
      </c>
    </row>
    <row r="273" spans="1:3" s="16" customFormat="1" ht="37.5" x14ac:dyDescent="0.2">
      <c r="A273" s="13">
        <v>881200</v>
      </c>
      <c r="B273" s="6" t="s">
        <v>681</v>
      </c>
      <c r="C273" s="40">
        <v>41100</v>
      </c>
    </row>
    <row r="274" spans="1:3" s="48" customFormat="1" x14ac:dyDescent="0.2">
      <c r="A274" s="25">
        <v>930000</v>
      </c>
      <c r="B274" s="50" t="s">
        <v>693</v>
      </c>
      <c r="C274" s="39">
        <f>C277+C275</f>
        <v>190000</v>
      </c>
    </row>
    <row r="275" spans="1:3" s="22" customFormat="1" ht="19.5" x14ac:dyDescent="0.2">
      <c r="A275" s="7">
        <v>931000</v>
      </c>
      <c r="B275" s="12" t="s">
        <v>614</v>
      </c>
      <c r="C275" s="41">
        <f t="shared" ref="C275" si="50">C276</f>
        <v>140000</v>
      </c>
    </row>
    <row r="276" spans="1:3" s="16" customFormat="1" x14ac:dyDescent="0.2">
      <c r="A276" s="14">
        <v>931100</v>
      </c>
      <c r="B276" s="6" t="s">
        <v>590</v>
      </c>
      <c r="C276" s="40">
        <v>140000</v>
      </c>
    </row>
    <row r="277" spans="1:3" s="16" customFormat="1" ht="19.5" x14ac:dyDescent="0.2">
      <c r="A277" s="24">
        <v>938000</v>
      </c>
      <c r="B277" s="8" t="s">
        <v>41</v>
      </c>
      <c r="C277" s="41">
        <f t="shared" ref="C277" si="51">C278</f>
        <v>50000</v>
      </c>
    </row>
    <row r="278" spans="1:3" s="16" customFormat="1" ht="37.5" x14ac:dyDescent="0.2">
      <c r="A278" s="13">
        <v>938200</v>
      </c>
      <c r="B278" s="6" t="s">
        <v>613</v>
      </c>
      <c r="C278" s="40">
        <v>50000</v>
      </c>
    </row>
    <row r="279" spans="1:3" s="48" customFormat="1" ht="37.5" x14ac:dyDescent="0.2">
      <c r="A279" s="9" t="s">
        <v>287</v>
      </c>
      <c r="B279" s="3" t="s">
        <v>711</v>
      </c>
      <c r="C279" s="39">
        <v>100000</v>
      </c>
    </row>
    <row r="280" spans="1:3" s="16" customFormat="1" x14ac:dyDescent="0.2">
      <c r="A280" s="42"/>
      <c r="B280" s="43" t="s">
        <v>692</v>
      </c>
      <c r="C280" s="44">
        <f>C263+C268+C271+C274+C279</f>
        <v>809300</v>
      </c>
    </row>
    <row r="281" spans="1:3" s="16" customFormat="1" x14ac:dyDescent="0.2">
      <c r="A281" s="38"/>
      <c r="B281" s="137"/>
      <c r="C281" s="40"/>
    </row>
    <row r="282" spans="1:3" s="16" customFormat="1" x14ac:dyDescent="0.2">
      <c r="A282" s="25"/>
      <c r="B282" s="137"/>
      <c r="C282" s="40"/>
    </row>
    <row r="283" spans="1:3" s="16" customFormat="1" ht="19.5" x14ac:dyDescent="0.2">
      <c r="A283" s="23" t="s">
        <v>703</v>
      </c>
      <c r="B283" s="21"/>
      <c r="C283" s="40"/>
    </row>
    <row r="284" spans="1:3" s="16" customFormat="1" ht="19.5" x14ac:dyDescent="0.2">
      <c r="A284" s="23" t="s">
        <v>377</v>
      </c>
      <c r="B284" s="21"/>
      <c r="C284" s="40"/>
    </row>
    <row r="285" spans="1:3" s="16" customFormat="1" ht="19.5" x14ac:dyDescent="0.2">
      <c r="A285" s="23" t="s">
        <v>419</v>
      </c>
      <c r="B285" s="21"/>
      <c r="C285" s="40"/>
    </row>
    <row r="286" spans="1:3" s="16" customFormat="1" ht="19.5" x14ac:dyDescent="0.2">
      <c r="A286" s="23" t="s">
        <v>384</v>
      </c>
      <c r="B286" s="21"/>
      <c r="C286" s="40"/>
    </row>
    <row r="287" spans="1:3" s="16" customFormat="1" x14ac:dyDescent="0.2">
      <c r="A287" s="23"/>
      <c r="B287" s="18"/>
      <c r="C287" s="39"/>
    </row>
    <row r="288" spans="1:3" s="48" customFormat="1" ht="18.75" customHeight="1" x14ac:dyDescent="0.2">
      <c r="A288" s="9">
        <v>720000</v>
      </c>
      <c r="B288" s="3" t="s">
        <v>12</v>
      </c>
      <c r="C288" s="39">
        <f t="shared" ref="C288" si="52">+C291+C289</f>
        <v>165500</v>
      </c>
    </row>
    <row r="289" spans="1:5" s="22" customFormat="1" ht="18.75" customHeight="1" x14ac:dyDescent="0.2">
      <c r="A289" s="24">
        <v>721000</v>
      </c>
      <c r="B289" s="19" t="s">
        <v>538</v>
      </c>
      <c r="C289" s="41">
        <f t="shared" ref="C289" si="53">C290</f>
        <v>15000</v>
      </c>
    </row>
    <row r="290" spans="1:5" s="16" customFormat="1" ht="18.75" customHeight="1" x14ac:dyDescent="0.2">
      <c r="A290" s="15">
        <v>721200</v>
      </c>
      <c r="B290" s="6" t="s">
        <v>14</v>
      </c>
      <c r="C290" s="40">
        <v>15000</v>
      </c>
    </row>
    <row r="291" spans="1:5" s="22" customFormat="1" ht="19.5" x14ac:dyDescent="0.2">
      <c r="A291" s="24">
        <v>722000</v>
      </c>
      <c r="B291" s="19" t="s">
        <v>694</v>
      </c>
      <c r="C291" s="41">
        <f t="shared" ref="C291" si="54">SUM(C292:C292)</f>
        <v>150500</v>
      </c>
    </row>
    <row r="292" spans="1:5" s="16" customFormat="1" x14ac:dyDescent="0.2">
      <c r="A292" s="13">
        <v>722500</v>
      </c>
      <c r="B292" s="6" t="s">
        <v>19</v>
      </c>
      <c r="C292" s="40">
        <v>150500</v>
      </c>
    </row>
    <row r="293" spans="1:5" s="48" customFormat="1" x14ac:dyDescent="0.2">
      <c r="A293" s="25">
        <v>810000</v>
      </c>
      <c r="B293" s="137" t="s">
        <v>696</v>
      </c>
      <c r="C293" s="39">
        <f t="shared" ref="C293:C294" si="55">C294</f>
        <v>383700</v>
      </c>
    </row>
    <row r="294" spans="1:5" s="22" customFormat="1" ht="39" x14ac:dyDescent="0.2">
      <c r="A294" s="24">
        <v>816000</v>
      </c>
      <c r="B294" s="8" t="s">
        <v>670</v>
      </c>
      <c r="C294" s="41">
        <f t="shared" si="55"/>
        <v>383700</v>
      </c>
    </row>
    <row r="295" spans="1:5" s="16" customFormat="1" ht="18.75" customHeight="1" x14ac:dyDescent="0.2">
      <c r="A295" s="13">
        <v>816100</v>
      </c>
      <c r="B295" s="6" t="s">
        <v>670</v>
      </c>
      <c r="C295" s="40">
        <v>383700</v>
      </c>
    </row>
    <row r="296" spans="1:5" s="48" customFormat="1" x14ac:dyDescent="0.2">
      <c r="A296" s="25">
        <v>930000</v>
      </c>
      <c r="B296" s="50" t="s">
        <v>693</v>
      </c>
      <c r="C296" s="39">
        <f t="shared" ref="C296" si="56">C297</f>
        <v>275000</v>
      </c>
    </row>
    <row r="297" spans="1:5" s="22" customFormat="1" ht="19.5" x14ac:dyDescent="0.2">
      <c r="A297" s="7">
        <v>931000</v>
      </c>
      <c r="B297" s="12" t="s">
        <v>614</v>
      </c>
      <c r="C297" s="41">
        <f t="shared" ref="C297" si="57">C298+C299</f>
        <v>275000</v>
      </c>
    </row>
    <row r="298" spans="1:5" s="16" customFormat="1" x14ac:dyDescent="0.2">
      <c r="A298" s="14">
        <v>931100</v>
      </c>
      <c r="B298" s="6" t="s">
        <v>590</v>
      </c>
      <c r="C298" s="40">
        <v>75000</v>
      </c>
    </row>
    <row r="299" spans="1:5" s="16" customFormat="1" x14ac:dyDescent="0.2">
      <c r="A299" s="13">
        <v>931900</v>
      </c>
      <c r="B299" s="6" t="s">
        <v>559</v>
      </c>
      <c r="C299" s="40">
        <v>200000</v>
      </c>
    </row>
    <row r="300" spans="1:5" s="48" customFormat="1" ht="37.5" x14ac:dyDescent="0.2">
      <c r="A300" s="9" t="s">
        <v>287</v>
      </c>
      <c r="B300" s="3" t="s">
        <v>711</v>
      </c>
      <c r="C300" s="39">
        <v>10000</v>
      </c>
    </row>
    <row r="301" spans="1:5" s="16" customFormat="1" x14ac:dyDescent="0.2">
      <c r="A301" s="42"/>
      <c r="B301" s="43" t="s">
        <v>692</v>
      </c>
      <c r="C301" s="44">
        <f t="shared" ref="C301" si="58">+C288+C293+C296+C300</f>
        <v>834200</v>
      </c>
    </row>
    <row r="302" spans="1:5" s="16" customFormat="1" x14ac:dyDescent="0.2">
      <c r="A302" s="38"/>
      <c r="B302" s="137"/>
      <c r="C302" s="40"/>
      <c r="E302" s="54"/>
    </row>
    <row r="303" spans="1:5" s="16" customFormat="1" x14ac:dyDescent="0.2">
      <c r="A303" s="25"/>
      <c r="B303" s="137"/>
      <c r="C303" s="40"/>
    </row>
    <row r="304" spans="1:5" s="16" customFormat="1" ht="19.5" x14ac:dyDescent="0.2">
      <c r="A304" s="23" t="s">
        <v>704</v>
      </c>
      <c r="B304" s="21"/>
      <c r="C304" s="40"/>
    </row>
    <row r="305" spans="1:3" s="16" customFormat="1" ht="19.5" x14ac:dyDescent="0.2">
      <c r="A305" s="23" t="s">
        <v>377</v>
      </c>
      <c r="B305" s="21"/>
      <c r="C305" s="40"/>
    </row>
    <row r="306" spans="1:3" s="16" customFormat="1" ht="19.5" x14ac:dyDescent="0.2">
      <c r="A306" s="23" t="s">
        <v>421</v>
      </c>
      <c r="B306" s="21"/>
      <c r="C306" s="40"/>
    </row>
    <row r="307" spans="1:3" s="16" customFormat="1" ht="19.5" x14ac:dyDescent="0.2">
      <c r="A307" s="23" t="s">
        <v>384</v>
      </c>
      <c r="B307" s="21"/>
      <c r="C307" s="40"/>
    </row>
    <row r="308" spans="1:3" s="16" customFormat="1" x14ac:dyDescent="0.2">
      <c r="A308" s="23"/>
      <c r="B308" s="18"/>
      <c r="C308" s="39"/>
    </row>
    <row r="309" spans="1:3" s="48" customFormat="1" ht="18.75" customHeight="1" x14ac:dyDescent="0.2">
      <c r="A309" s="9">
        <v>720000</v>
      </c>
      <c r="B309" s="3" t="s">
        <v>12</v>
      </c>
      <c r="C309" s="39">
        <f>+C312+C310</f>
        <v>201000</v>
      </c>
    </row>
    <row r="310" spans="1:3" s="22" customFormat="1" ht="18.75" customHeight="1" x14ac:dyDescent="0.2">
      <c r="A310" s="24">
        <v>721000</v>
      </c>
      <c r="B310" s="19" t="s">
        <v>538</v>
      </c>
      <c r="C310" s="41">
        <f t="shared" ref="C310" si="59">C311</f>
        <v>140000</v>
      </c>
    </row>
    <row r="311" spans="1:3" s="16" customFormat="1" ht="18.75" customHeight="1" x14ac:dyDescent="0.2">
      <c r="A311" s="15">
        <v>721200</v>
      </c>
      <c r="B311" s="6" t="s">
        <v>14</v>
      </c>
      <c r="C311" s="40">
        <v>140000</v>
      </c>
    </row>
    <row r="312" spans="1:3" s="22" customFormat="1" ht="19.5" x14ac:dyDescent="0.2">
      <c r="A312" s="24">
        <v>722000</v>
      </c>
      <c r="B312" s="19" t="s">
        <v>694</v>
      </c>
      <c r="C312" s="41">
        <f t="shared" ref="C312" si="60">SUM(C313:C313)</f>
        <v>61000</v>
      </c>
    </row>
    <row r="313" spans="1:3" s="16" customFormat="1" x14ac:dyDescent="0.2">
      <c r="A313" s="13">
        <v>722500</v>
      </c>
      <c r="B313" s="6" t="s">
        <v>19</v>
      </c>
      <c r="C313" s="40">
        <v>61000</v>
      </c>
    </row>
    <row r="314" spans="1:3" s="48" customFormat="1" x14ac:dyDescent="0.2">
      <c r="A314" s="25">
        <v>810000</v>
      </c>
      <c r="B314" s="137" t="s">
        <v>696</v>
      </c>
      <c r="C314" s="39">
        <f t="shared" ref="C314:C315" si="61">C315</f>
        <v>1782000</v>
      </c>
    </row>
    <row r="315" spans="1:3" s="22" customFormat="1" ht="39" x14ac:dyDescent="0.2">
      <c r="A315" s="24">
        <v>816000</v>
      </c>
      <c r="B315" s="8" t="s">
        <v>670</v>
      </c>
      <c r="C315" s="41">
        <f t="shared" si="61"/>
        <v>1782000</v>
      </c>
    </row>
    <row r="316" spans="1:3" s="16" customFormat="1" ht="18.75" customHeight="1" x14ac:dyDescent="0.2">
      <c r="A316" s="13">
        <v>816100</v>
      </c>
      <c r="B316" s="6" t="s">
        <v>670</v>
      </c>
      <c r="C316" s="40">
        <v>1782000</v>
      </c>
    </row>
    <row r="317" spans="1:3" s="48" customFormat="1" ht="37.5" x14ac:dyDescent="0.2">
      <c r="A317" s="25">
        <v>880000</v>
      </c>
      <c r="B317" s="11" t="s">
        <v>695</v>
      </c>
      <c r="C317" s="39">
        <f t="shared" ref="C317:C318" si="62">C318</f>
        <v>62700</v>
      </c>
    </row>
    <row r="318" spans="1:3" s="22" customFormat="1" ht="39" x14ac:dyDescent="0.2">
      <c r="A318" s="24">
        <v>881000</v>
      </c>
      <c r="B318" s="8" t="s">
        <v>681</v>
      </c>
      <c r="C318" s="41">
        <f t="shared" si="62"/>
        <v>62700</v>
      </c>
    </row>
    <row r="319" spans="1:3" s="16" customFormat="1" ht="37.5" x14ac:dyDescent="0.2">
      <c r="A319" s="13">
        <v>881200</v>
      </c>
      <c r="B319" s="6" t="s">
        <v>681</v>
      </c>
      <c r="C319" s="40">
        <v>62700</v>
      </c>
    </row>
    <row r="320" spans="1:3" s="48" customFormat="1" x14ac:dyDescent="0.2">
      <c r="A320" s="25">
        <v>930000</v>
      </c>
      <c r="B320" s="50" t="s">
        <v>693</v>
      </c>
      <c r="C320" s="39">
        <f t="shared" ref="C320" si="63">C321+C323</f>
        <v>327000</v>
      </c>
    </row>
    <row r="321" spans="1:3" s="22" customFormat="1" ht="19.5" x14ac:dyDescent="0.2">
      <c r="A321" s="7">
        <v>931000</v>
      </c>
      <c r="B321" s="12" t="s">
        <v>614</v>
      </c>
      <c r="C321" s="41">
        <f t="shared" ref="C321" si="64">C322</f>
        <v>320000</v>
      </c>
    </row>
    <row r="322" spans="1:3" s="16" customFormat="1" x14ac:dyDescent="0.2">
      <c r="A322" s="14">
        <v>931100</v>
      </c>
      <c r="B322" s="6" t="s">
        <v>590</v>
      </c>
      <c r="C322" s="40">
        <v>320000</v>
      </c>
    </row>
    <row r="323" spans="1:3" s="22" customFormat="1" ht="19.5" x14ac:dyDescent="0.2">
      <c r="A323" s="24">
        <v>938000</v>
      </c>
      <c r="B323" s="8" t="s">
        <v>41</v>
      </c>
      <c r="C323" s="41">
        <f t="shared" ref="C323" si="65">C324</f>
        <v>7000</v>
      </c>
    </row>
    <row r="324" spans="1:3" s="16" customFormat="1" ht="37.5" x14ac:dyDescent="0.2">
      <c r="A324" s="13">
        <v>938200</v>
      </c>
      <c r="B324" s="6" t="s">
        <v>613</v>
      </c>
      <c r="C324" s="40">
        <v>7000</v>
      </c>
    </row>
    <row r="325" spans="1:3" s="16" customFormat="1" ht="37.5" x14ac:dyDescent="0.2">
      <c r="A325" s="9" t="s">
        <v>287</v>
      </c>
      <c r="B325" s="3" t="s">
        <v>711</v>
      </c>
      <c r="C325" s="39">
        <v>17300</v>
      </c>
    </row>
    <row r="326" spans="1:3" s="16" customFormat="1" x14ac:dyDescent="0.2">
      <c r="A326" s="42"/>
      <c r="B326" s="43" t="s">
        <v>692</v>
      </c>
      <c r="C326" s="44">
        <f>+C309+C325+C314+C317+C320</f>
        <v>2390000</v>
      </c>
    </row>
    <row r="327" spans="1:3" s="16" customFormat="1" x14ac:dyDescent="0.2">
      <c r="A327" s="38"/>
      <c r="B327" s="137"/>
      <c r="C327" s="39"/>
    </row>
    <row r="328" spans="1:3" s="16" customFormat="1" x14ac:dyDescent="0.2">
      <c r="A328" s="25"/>
      <c r="B328" s="137"/>
      <c r="C328" s="40"/>
    </row>
    <row r="329" spans="1:3" s="16" customFormat="1" ht="19.5" x14ac:dyDescent="0.2">
      <c r="A329" s="23" t="s">
        <v>705</v>
      </c>
      <c r="B329" s="21"/>
      <c r="C329" s="40"/>
    </row>
    <row r="330" spans="1:3" s="16" customFormat="1" ht="19.5" x14ac:dyDescent="0.2">
      <c r="A330" s="23" t="s">
        <v>377</v>
      </c>
      <c r="B330" s="21"/>
      <c r="C330" s="40"/>
    </row>
    <row r="331" spans="1:3" s="16" customFormat="1" ht="19.5" x14ac:dyDescent="0.2">
      <c r="A331" s="23" t="s">
        <v>423</v>
      </c>
      <c r="B331" s="21"/>
      <c r="C331" s="40"/>
    </row>
    <row r="332" spans="1:3" s="16" customFormat="1" ht="19.5" x14ac:dyDescent="0.2">
      <c r="A332" s="23" t="s">
        <v>384</v>
      </c>
      <c r="B332" s="21"/>
      <c r="C332" s="40"/>
    </row>
    <row r="333" spans="1:3" s="16" customFormat="1" x14ac:dyDescent="0.2">
      <c r="A333" s="23"/>
      <c r="B333" s="18"/>
      <c r="C333" s="39"/>
    </row>
    <row r="334" spans="1:3" s="48" customFormat="1" ht="18.75" customHeight="1" x14ac:dyDescent="0.2">
      <c r="A334" s="9">
        <v>720000</v>
      </c>
      <c r="B334" s="3" t="s">
        <v>12</v>
      </c>
      <c r="C334" s="39">
        <f t="shared" ref="C334" si="66">+C335+C337+C339</f>
        <v>60000</v>
      </c>
    </row>
    <row r="335" spans="1:3" s="16" customFormat="1" ht="19.5" x14ac:dyDescent="0.2">
      <c r="A335" s="24">
        <v>722000</v>
      </c>
      <c r="B335" s="19" t="s">
        <v>694</v>
      </c>
      <c r="C335" s="41">
        <f t="shared" ref="C335" si="67">SUM(C336:C336)</f>
        <v>30000</v>
      </c>
    </row>
    <row r="336" spans="1:3" s="16" customFormat="1" x14ac:dyDescent="0.2">
      <c r="A336" s="13">
        <v>722500</v>
      </c>
      <c r="B336" s="6" t="s">
        <v>19</v>
      </c>
      <c r="C336" s="40">
        <v>30000</v>
      </c>
    </row>
    <row r="337" spans="1:3" s="22" customFormat="1" ht="39" x14ac:dyDescent="0.2">
      <c r="A337" s="24">
        <v>728000</v>
      </c>
      <c r="B337" s="19" t="s">
        <v>540</v>
      </c>
      <c r="C337" s="41">
        <f t="shared" ref="C337" si="68">C338</f>
        <v>20000</v>
      </c>
    </row>
    <row r="338" spans="1:3" s="16" customFormat="1" ht="37.5" x14ac:dyDescent="0.2">
      <c r="A338" s="13">
        <v>728200</v>
      </c>
      <c r="B338" s="6" t="s">
        <v>687</v>
      </c>
      <c r="C338" s="40">
        <v>20000</v>
      </c>
    </row>
    <row r="339" spans="1:3" s="22" customFormat="1" ht="19.5" x14ac:dyDescent="0.2">
      <c r="A339" s="24">
        <v>729000</v>
      </c>
      <c r="B339" s="8" t="s">
        <v>22</v>
      </c>
      <c r="C339" s="41">
        <f t="shared" ref="C339" si="69">C340</f>
        <v>10000</v>
      </c>
    </row>
    <row r="340" spans="1:3" s="16" customFormat="1" x14ac:dyDescent="0.2">
      <c r="A340" s="13">
        <v>729100</v>
      </c>
      <c r="B340" s="6" t="s">
        <v>22</v>
      </c>
      <c r="C340" s="40">
        <v>10000</v>
      </c>
    </row>
    <row r="341" spans="1:3" s="48" customFormat="1" x14ac:dyDescent="0.2">
      <c r="A341" s="25">
        <v>810000</v>
      </c>
      <c r="B341" s="137" t="s">
        <v>696</v>
      </c>
      <c r="C341" s="39">
        <f t="shared" ref="C341:C342" si="70">C342</f>
        <v>150000</v>
      </c>
    </row>
    <row r="342" spans="1:3" s="22" customFormat="1" ht="39" x14ac:dyDescent="0.2">
      <c r="A342" s="24">
        <v>816000</v>
      </c>
      <c r="B342" s="8" t="s">
        <v>670</v>
      </c>
      <c r="C342" s="41">
        <f t="shared" si="70"/>
        <v>150000</v>
      </c>
    </row>
    <row r="343" spans="1:3" s="16" customFormat="1" ht="18.75" customHeight="1" x14ac:dyDescent="0.2">
      <c r="A343" s="13">
        <v>816100</v>
      </c>
      <c r="B343" s="6" t="s">
        <v>670</v>
      </c>
      <c r="C343" s="40">
        <v>150000</v>
      </c>
    </row>
    <row r="344" spans="1:3" s="48" customFormat="1" ht="37.5" x14ac:dyDescent="0.2">
      <c r="A344" s="25">
        <v>880000</v>
      </c>
      <c r="B344" s="11" t="s">
        <v>695</v>
      </c>
      <c r="C344" s="39">
        <f t="shared" ref="C344:C345" si="71">C345</f>
        <v>30000</v>
      </c>
    </row>
    <row r="345" spans="1:3" s="22" customFormat="1" ht="39" x14ac:dyDescent="0.2">
      <c r="A345" s="24">
        <v>881000</v>
      </c>
      <c r="B345" s="8" t="s">
        <v>681</v>
      </c>
      <c r="C345" s="41">
        <f t="shared" si="71"/>
        <v>30000</v>
      </c>
    </row>
    <row r="346" spans="1:3" s="16" customFormat="1" ht="37.5" x14ac:dyDescent="0.2">
      <c r="A346" s="13">
        <v>881200</v>
      </c>
      <c r="B346" s="6" t="s">
        <v>681</v>
      </c>
      <c r="C346" s="40">
        <v>30000</v>
      </c>
    </row>
    <row r="347" spans="1:3" s="48" customFormat="1" x14ac:dyDescent="0.2">
      <c r="A347" s="25">
        <v>930000</v>
      </c>
      <c r="B347" s="50" t="s">
        <v>693</v>
      </c>
      <c r="C347" s="39">
        <f t="shared" ref="C347" si="72">C348+C350</f>
        <v>40000</v>
      </c>
    </row>
    <row r="348" spans="1:3" s="22" customFormat="1" ht="19.5" x14ac:dyDescent="0.2">
      <c r="A348" s="7">
        <v>931000</v>
      </c>
      <c r="B348" s="12" t="s">
        <v>614</v>
      </c>
      <c r="C348" s="41">
        <f t="shared" ref="C348" si="73">C349</f>
        <v>30000</v>
      </c>
    </row>
    <row r="349" spans="1:3" s="16" customFormat="1" x14ac:dyDescent="0.2">
      <c r="A349" s="14">
        <v>931100</v>
      </c>
      <c r="B349" s="6" t="s">
        <v>590</v>
      </c>
      <c r="C349" s="40">
        <v>30000</v>
      </c>
    </row>
    <row r="350" spans="1:3" s="22" customFormat="1" ht="19.5" x14ac:dyDescent="0.2">
      <c r="A350" s="24">
        <v>938000</v>
      </c>
      <c r="B350" s="8" t="s">
        <v>41</v>
      </c>
      <c r="C350" s="41">
        <f t="shared" ref="C350" si="74">C351</f>
        <v>10000</v>
      </c>
    </row>
    <row r="351" spans="1:3" s="16" customFormat="1" ht="37.5" x14ac:dyDescent="0.2">
      <c r="A351" s="13">
        <v>938200</v>
      </c>
      <c r="B351" s="6" t="s">
        <v>613</v>
      </c>
      <c r="C351" s="40">
        <v>10000</v>
      </c>
    </row>
    <row r="352" spans="1:3" s="48" customFormat="1" ht="37.5" x14ac:dyDescent="0.2">
      <c r="A352" s="9" t="s">
        <v>287</v>
      </c>
      <c r="B352" s="3" t="s">
        <v>711</v>
      </c>
      <c r="C352" s="39">
        <v>20000</v>
      </c>
    </row>
    <row r="353" spans="1:3" s="16" customFormat="1" x14ac:dyDescent="0.2">
      <c r="A353" s="42"/>
      <c r="B353" s="43" t="s">
        <v>692</v>
      </c>
      <c r="C353" s="44">
        <f t="shared" ref="C353" si="75">+C334+C341+C344+C347+C352</f>
        <v>300000</v>
      </c>
    </row>
    <row r="354" spans="1:3" s="16" customFormat="1" x14ac:dyDescent="0.2">
      <c r="A354" s="38"/>
      <c r="B354" s="137"/>
      <c r="C354" s="39"/>
    </row>
    <row r="355" spans="1:3" s="16" customFormat="1" x14ac:dyDescent="0.2">
      <c r="A355" s="25"/>
      <c r="B355" s="137"/>
      <c r="C355" s="40"/>
    </row>
    <row r="356" spans="1:3" s="16" customFormat="1" ht="19.5" x14ac:dyDescent="0.2">
      <c r="A356" s="23" t="s">
        <v>424</v>
      </c>
      <c r="B356" s="21"/>
      <c r="C356" s="40"/>
    </row>
    <row r="357" spans="1:3" s="16" customFormat="1" ht="19.5" x14ac:dyDescent="0.2">
      <c r="A357" s="23" t="s">
        <v>377</v>
      </c>
      <c r="B357" s="21"/>
      <c r="C357" s="40"/>
    </row>
    <row r="358" spans="1:3" s="16" customFormat="1" ht="19.5" x14ac:dyDescent="0.2">
      <c r="A358" s="23" t="s">
        <v>425</v>
      </c>
      <c r="B358" s="21"/>
      <c r="C358" s="40"/>
    </row>
    <row r="359" spans="1:3" s="16" customFormat="1" ht="19.5" x14ac:dyDescent="0.2">
      <c r="A359" s="23" t="s">
        <v>293</v>
      </c>
      <c r="B359" s="21"/>
      <c r="C359" s="40"/>
    </row>
    <row r="360" spans="1:3" s="16" customFormat="1" x14ac:dyDescent="0.2">
      <c r="A360" s="23"/>
      <c r="B360" s="18"/>
      <c r="C360" s="39"/>
    </row>
    <row r="361" spans="1:3" s="48" customFormat="1" ht="18.75" customHeight="1" x14ac:dyDescent="0.2">
      <c r="A361" s="25">
        <v>930000</v>
      </c>
      <c r="B361" s="50" t="s">
        <v>693</v>
      </c>
      <c r="C361" s="39">
        <f t="shared" ref="C361" si="76">+C362</f>
        <v>2001800</v>
      </c>
    </row>
    <row r="362" spans="1:3" s="16" customFormat="1" ht="19.5" x14ac:dyDescent="0.2">
      <c r="A362" s="7">
        <v>931000</v>
      </c>
      <c r="B362" s="12" t="s">
        <v>614</v>
      </c>
      <c r="C362" s="41">
        <f t="shared" ref="C362" si="77">SUM(C363:C363)</f>
        <v>2001800</v>
      </c>
    </row>
    <row r="363" spans="1:3" s="16" customFormat="1" x14ac:dyDescent="0.2">
      <c r="A363" s="14">
        <v>931200</v>
      </c>
      <c r="B363" s="6" t="s">
        <v>686</v>
      </c>
      <c r="C363" s="40">
        <v>2001800</v>
      </c>
    </row>
    <row r="364" spans="1:3" s="16" customFormat="1" ht="37.5" x14ac:dyDescent="0.2">
      <c r="A364" s="9" t="s">
        <v>287</v>
      </c>
      <c r="B364" s="3" t="s">
        <v>711</v>
      </c>
      <c r="C364" s="39">
        <v>608200</v>
      </c>
    </row>
    <row r="365" spans="1:3" s="16" customFormat="1" x14ac:dyDescent="0.2">
      <c r="A365" s="42"/>
      <c r="B365" s="43" t="s">
        <v>692</v>
      </c>
      <c r="C365" s="44">
        <f t="shared" ref="C365" si="78">+C361+C364</f>
        <v>2610000</v>
      </c>
    </row>
    <row r="366" spans="1:3" s="16" customFormat="1" x14ac:dyDescent="0.2">
      <c r="A366" s="38"/>
      <c r="B366" s="137"/>
      <c r="C366" s="39"/>
    </row>
    <row r="367" spans="1:3" s="16" customFormat="1" x14ac:dyDescent="0.2">
      <c r="A367" s="25"/>
      <c r="B367" s="137"/>
      <c r="C367" s="40"/>
    </row>
    <row r="368" spans="1:3" s="16" customFormat="1" ht="19.5" x14ac:dyDescent="0.2">
      <c r="A368" s="23" t="s">
        <v>426</v>
      </c>
      <c r="B368" s="21"/>
      <c r="C368" s="40"/>
    </row>
    <row r="369" spans="1:4" s="16" customFormat="1" ht="19.5" x14ac:dyDescent="0.2">
      <c r="A369" s="23" t="s">
        <v>377</v>
      </c>
      <c r="B369" s="21"/>
      <c r="C369" s="40"/>
    </row>
    <row r="370" spans="1:4" s="16" customFormat="1" ht="19.5" x14ac:dyDescent="0.2">
      <c r="A370" s="23" t="s">
        <v>427</v>
      </c>
      <c r="B370" s="21"/>
      <c r="C370" s="40"/>
    </row>
    <row r="371" spans="1:4" s="16" customFormat="1" ht="19.5" x14ac:dyDescent="0.2">
      <c r="A371" s="23" t="s">
        <v>293</v>
      </c>
      <c r="B371" s="21"/>
      <c r="C371" s="40"/>
    </row>
    <row r="372" spans="1:4" s="16" customFormat="1" x14ac:dyDescent="0.2">
      <c r="A372" s="23"/>
      <c r="B372" s="18"/>
      <c r="C372" s="39"/>
    </row>
    <row r="373" spans="1:4" s="48" customFormat="1" ht="18.75" customHeight="1" x14ac:dyDescent="0.2">
      <c r="A373" s="25">
        <v>930000</v>
      </c>
      <c r="B373" s="50" t="s">
        <v>693</v>
      </c>
      <c r="C373" s="39">
        <f t="shared" ref="C373" si="79">+C374</f>
        <v>42800</v>
      </c>
    </row>
    <row r="374" spans="1:4" s="16" customFormat="1" ht="19.5" x14ac:dyDescent="0.2">
      <c r="A374" s="7">
        <v>931000</v>
      </c>
      <c r="B374" s="12" t="s">
        <v>614</v>
      </c>
      <c r="C374" s="41">
        <f t="shared" ref="C374" si="80">SUM(C375:C375)</f>
        <v>42800</v>
      </c>
    </row>
    <row r="375" spans="1:4" s="16" customFormat="1" x14ac:dyDescent="0.2">
      <c r="A375" s="14">
        <v>931200</v>
      </c>
      <c r="B375" s="6" t="s">
        <v>686</v>
      </c>
      <c r="C375" s="40">
        <v>42800</v>
      </c>
    </row>
    <row r="376" spans="1:4" s="16" customFormat="1" ht="37.5" x14ac:dyDescent="0.2">
      <c r="A376" s="9" t="s">
        <v>287</v>
      </c>
      <c r="B376" s="3" t="s">
        <v>711</v>
      </c>
      <c r="C376" s="39">
        <v>128100</v>
      </c>
      <c r="D376" s="54"/>
    </row>
    <row r="377" spans="1:4" s="16" customFormat="1" x14ac:dyDescent="0.2">
      <c r="A377" s="42"/>
      <c r="B377" s="43" t="s">
        <v>692</v>
      </c>
      <c r="C377" s="44">
        <f t="shared" ref="C377" si="81">+C373+C376</f>
        <v>170900</v>
      </c>
    </row>
    <row r="378" spans="1:4" s="16" customFormat="1" x14ac:dyDescent="0.2">
      <c r="A378" s="38"/>
      <c r="B378" s="137"/>
      <c r="C378" s="39"/>
    </row>
    <row r="379" spans="1:4" s="16" customFormat="1" x14ac:dyDescent="0.2">
      <c r="A379" s="38"/>
      <c r="B379" s="137"/>
      <c r="C379" s="39"/>
    </row>
    <row r="380" spans="1:4" s="16" customFormat="1" ht="19.5" x14ac:dyDescent="0.2">
      <c r="A380" s="23" t="s">
        <v>428</v>
      </c>
      <c r="B380" s="21"/>
      <c r="C380" s="40"/>
    </row>
    <row r="381" spans="1:4" s="16" customFormat="1" ht="19.5" x14ac:dyDescent="0.2">
      <c r="A381" s="23" t="s">
        <v>377</v>
      </c>
      <c r="B381" s="21"/>
      <c r="C381" s="40"/>
    </row>
    <row r="382" spans="1:4" s="16" customFormat="1" ht="19.5" x14ac:dyDescent="0.2">
      <c r="A382" s="23" t="s">
        <v>429</v>
      </c>
      <c r="B382" s="21"/>
      <c r="C382" s="40"/>
    </row>
    <row r="383" spans="1:4" s="16" customFormat="1" ht="19.5" x14ac:dyDescent="0.2">
      <c r="A383" s="23" t="s">
        <v>293</v>
      </c>
      <c r="B383" s="21"/>
      <c r="C383" s="40"/>
    </row>
    <row r="384" spans="1:4" s="16" customFormat="1" x14ac:dyDescent="0.2">
      <c r="A384" s="23"/>
      <c r="B384" s="18"/>
      <c r="C384" s="39"/>
    </row>
    <row r="385" spans="1:3" s="48" customFormat="1" ht="18.75" customHeight="1" x14ac:dyDescent="0.2">
      <c r="A385" s="25">
        <v>930000</v>
      </c>
      <c r="B385" s="50" t="s">
        <v>693</v>
      </c>
      <c r="C385" s="39">
        <f t="shared" ref="C385" si="82">+C386</f>
        <v>1000000</v>
      </c>
    </row>
    <row r="386" spans="1:3" s="16" customFormat="1" ht="19.5" x14ac:dyDescent="0.2">
      <c r="A386" s="7">
        <v>931000</v>
      </c>
      <c r="B386" s="12" t="s">
        <v>614</v>
      </c>
      <c r="C386" s="41">
        <f t="shared" ref="C386" si="83">SUM(C387:C387)</f>
        <v>1000000</v>
      </c>
    </row>
    <row r="387" spans="1:3" s="16" customFormat="1" x14ac:dyDescent="0.2">
      <c r="A387" s="14">
        <v>931200</v>
      </c>
      <c r="B387" s="6" t="s">
        <v>686</v>
      </c>
      <c r="C387" s="40">
        <v>1000000</v>
      </c>
    </row>
    <row r="388" spans="1:3" s="48" customFormat="1" ht="37.5" x14ac:dyDescent="0.2">
      <c r="A388" s="9" t="s">
        <v>287</v>
      </c>
      <c r="B388" s="3" t="s">
        <v>711</v>
      </c>
      <c r="C388" s="39">
        <v>409600</v>
      </c>
    </row>
    <row r="389" spans="1:3" s="16" customFormat="1" x14ac:dyDescent="0.2">
      <c r="A389" s="42"/>
      <c r="B389" s="43" t="s">
        <v>692</v>
      </c>
      <c r="C389" s="44">
        <f t="shared" ref="C389" si="84">+C385+C388</f>
        <v>1409600</v>
      </c>
    </row>
    <row r="390" spans="1:3" s="16" customFormat="1" x14ac:dyDescent="0.2">
      <c r="A390" s="38"/>
      <c r="B390" s="137"/>
      <c r="C390" s="39"/>
    </row>
    <row r="391" spans="1:3" s="16" customFormat="1" x14ac:dyDescent="0.2">
      <c r="A391" s="25"/>
      <c r="B391" s="137"/>
      <c r="C391" s="40"/>
    </row>
    <row r="392" spans="1:3" s="16" customFormat="1" ht="19.5" x14ac:dyDescent="0.2">
      <c r="A392" s="23" t="s">
        <v>430</v>
      </c>
      <c r="B392" s="21"/>
      <c r="C392" s="40"/>
    </row>
    <row r="393" spans="1:3" s="16" customFormat="1" ht="19.5" x14ac:dyDescent="0.2">
      <c r="A393" s="23" t="s">
        <v>377</v>
      </c>
      <c r="B393" s="21"/>
      <c r="C393" s="40"/>
    </row>
    <row r="394" spans="1:3" s="16" customFormat="1" ht="19.5" x14ac:dyDescent="0.2">
      <c r="A394" s="23" t="s">
        <v>431</v>
      </c>
      <c r="B394" s="21"/>
      <c r="C394" s="40"/>
    </row>
    <row r="395" spans="1:3" s="16" customFormat="1" ht="19.5" x14ac:dyDescent="0.2">
      <c r="A395" s="23" t="s">
        <v>293</v>
      </c>
      <c r="B395" s="21"/>
      <c r="C395" s="40"/>
    </row>
    <row r="396" spans="1:3" s="16" customFormat="1" x14ac:dyDescent="0.2">
      <c r="A396" s="23"/>
      <c r="B396" s="18"/>
      <c r="C396" s="39"/>
    </row>
    <row r="397" spans="1:3" s="48" customFormat="1" ht="18.75" customHeight="1" x14ac:dyDescent="0.2">
      <c r="A397" s="25">
        <v>930000</v>
      </c>
      <c r="B397" s="50" t="s">
        <v>693</v>
      </c>
      <c r="C397" s="39">
        <f t="shared" ref="C397" si="85">+C398</f>
        <v>1500000</v>
      </c>
    </row>
    <row r="398" spans="1:3" s="16" customFormat="1" ht="19.5" x14ac:dyDescent="0.2">
      <c r="A398" s="7">
        <v>931000</v>
      </c>
      <c r="B398" s="12" t="s">
        <v>614</v>
      </c>
      <c r="C398" s="41">
        <f t="shared" ref="C398" si="86">SUM(C399:C399)</f>
        <v>1500000</v>
      </c>
    </row>
    <row r="399" spans="1:3" s="16" customFormat="1" x14ac:dyDescent="0.2">
      <c r="A399" s="14">
        <v>931200</v>
      </c>
      <c r="B399" s="6" t="s">
        <v>686</v>
      </c>
      <c r="C399" s="40">
        <v>1500000</v>
      </c>
    </row>
    <row r="400" spans="1:3" s="48" customFormat="1" ht="37.5" x14ac:dyDescent="0.2">
      <c r="A400" s="9" t="s">
        <v>287</v>
      </c>
      <c r="B400" s="3" t="s">
        <v>711</v>
      </c>
      <c r="C400" s="39">
        <v>1000000</v>
      </c>
    </row>
    <row r="401" spans="1:3" s="16" customFormat="1" x14ac:dyDescent="0.2">
      <c r="A401" s="42"/>
      <c r="B401" s="43" t="s">
        <v>692</v>
      </c>
      <c r="C401" s="44">
        <f t="shared" ref="C401" si="87">+C397+C400</f>
        <v>2500000</v>
      </c>
    </row>
    <row r="402" spans="1:3" s="16" customFormat="1" x14ac:dyDescent="0.2">
      <c r="A402" s="38"/>
      <c r="B402" s="137"/>
      <c r="C402" s="39"/>
    </row>
    <row r="403" spans="1:3" s="16" customFormat="1" x14ac:dyDescent="0.2">
      <c r="A403" s="25"/>
      <c r="B403" s="137"/>
      <c r="C403" s="40"/>
    </row>
    <row r="404" spans="1:3" s="16" customFormat="1" ht="19.5" x14ac:dyDescent="0.2">
      <c r="A404" s="23" t="s">
        <v>432</v>
      </c>
      <c r="B404" s="21"/>
      <c r="C404" s="40"/>
    </row>
    <row r="405" spans="1:3" s="16" customFormat="1" ht="19.5" x14ac:dyDescent="0.2">
      <c r="A405" s="23" t="s">
        <v>377</v>
      </c>
      <c r="B405" s="21"/>
      <c r="C405" s="40"/>
    </row>
    <row r="406" spans="1:3" s="16" customFormat="1" ht="19.5" x14ac:dyDescent="0.2">
      <c r="A406" s="23" t="s">
        <v>433</v>
      </c>
      <c r="B406" s="21"/>
      <c r="C406" s="40"/>
    </row>
    <row r="407" spans="1:3" s="16" customFormat="1" ht="19.5" x14ac:dyDescent="0.2">
      <c r="A407" s="23" t="s">
        <v>293</v>
      </c>
      <c r="B407" s="21"/>
      <c r="C407" s="40"/>
    </row>
    <row r="408" spans="1:3" s="16" customFormat="1" x14ac:dyDescent="0.2">
      <c r="A408" s="23"/>
      <c r="B408" s="18"/>
      <c r="C408" s="39"/>
    </row>
    <row r="409" spans="1:3" s="48" customFormat="1" ht="18.75" customHeight="1" x14ac:dyDescent="0.2">
      <c r="A409" s="25">
        <v>930000</v>
      </c>
      <c r="B409" s="50" t="s">
        <v>693</v>
      </c>
      <c r="C409" s="39">
        <f t="shared" ref="C409" si="88">+C410</f>
        <v>3000000</v>
      </c>
    </row>
    <row r="410" spans="1:3" s="16" customFormat="1" ht="19.5" x14ac:dyDescent="0.2">
      <c r="A410" s="7">
        <v>931000</v>
      </c>
      <c r="B410" s="12" t="s">
        <v>614</v>
      </c>
      <c r="C410" s="41">
        <f t="shared" ref="C410" si="89">SUM(C411:C411)</f>
        <v>3000000</v>
      </c>
    </row>
    <row r="411" spans="1:3" s="16" customFormat="1" x14ac:dyDescent="0.2">
      <c r="A411" s="14">
        <v>931200</v>
      </c>
      <c r="B411" s="6" t="s">
        <v>686</v>
      </c>
      <c r="C411" s="40">
        <v>3000000</v>
      </c>
    </row>
    <row r="412" spans="1:3" s="48" customFormat="1" ht="37.5" x14ac:dyDescent="0.2">
      <c r="A412" s="9" t="s">
        <v>287</v>
      </c>
      <c r="B412" s="3" t="s">
        <v>711</v>
      </c>
      <c r="C412" s="39">
        <v>2000000</v>
      </c>
    </row>
    <row r="413" spans="1:3" s="16" customFormat="1" x14ac:dyDescent="0.2">
      <c r="A413" s="42"/>
      <c r="B413" s="43" t="s">
        <v>692</v>
      </c>
      <c r="C413" s="44">
        <f t="shared" ref="C413" si="90">+C409+C412</f>
        <v>5000000</v>
      </c>
    </row>
    <row r="414" spans="1:3" s="16" customFormat="1" x14ac:dyDescent="0.2">
      <c r="A414" s="38"/>
      <c r="B414" s="137"/>
      <c r="C414" s="39"/>
    </row>
    <row r="415" spans="1:3" s="16" customFormat="1" x14ac:dyDescent="0.2">
      <c r="A415" s="25"/>
      <c r="B415" s="137"/>
      <c r="C415" s="40"/>
    </row>
    <row r="416" spans="1:3" s="16" customFormat="1" ht="19.5" x14ac:dyDescent="0.2">
      <c r="A416" s="23" t="s">
        <v>434</v>
      </c>
      <c r="B416" s="21"/>
      <c r="C416" s="40"/>
    </row>
    <row r="417" spans="1:3" s="16" customFormat="1" ht="19.5" x14ac:dyDescent="0.2">
      <c r="A417" s="23" t="s">
        <v>377</v>
      </c>
      <c r="B417" s="21"/>
      <c r="C417" s="40"/>
    </row>
    <row r="418" spans="1:3" s="16" customFormat="1" ht="19.5" x14ac:dyDescent="0.2">
      <c r="A418" s="23" t="s">
        <v>435</v>
      </c>
      <c r="B418" s="21"/>
      <c r="C418" s="40"/>
    </row>
    <row r="419" spans="1:3" s="16" customFormat="1" ht="19.5" x14ac:dyDescent="0.2">
      <c r="A419" s="23" t="s">
        <v>293</v>
      </c>
      <c r="B419" s="21"/>
      <c r="C419" s="40"/>
    </row>
    <row r="420" spans="1:3" s="16" customFormat="1" x14ac:dyDescent="0.2">
      <c r="A420" s="23"/>
      <c r="B420" s="18"/>
      <c r="C420" s="39"/>
    </row>
    <row r="421" spans="1:3" s="48" customFormat="1" ht="18.75" customHeight="1" x14ac:dyDescent="0.2">
      <c r="A421" s="25">
        <v>930000</v>
      </c>
      <c r="B421" s="50" t="s">
        <v>693</v>
      </c>
      <c r="C421" s="39">
        <f t="shared" ref="C421" si="91">+C422</f>
        <v>1700000</v>
      </c>
    </row>
    <row r="422" spans="1:3" s="16" customFormat="1" ht="19.5" x14ac:dyDescent="0.2">
      <c r="A422" s="7">
        <v>931000</v>
      </c>
      <c r="B422" s="12" t="s">
        <v>614</v>
      </c>
      <c r="C422" s="41">
        <f t="shared" ref="C422" si="92">SUM(C423:C423)</f>
        <v>1700000</v>
      </c>
    </row>
    <row r="423" spans="1:3" s="16" customFormat="1" x14ac:dyDescent="0.2">
      <c r="A423" s="14">
        <v>931200</v>
      </c>
      <c r="B423" s="6" t="s">
        <v>686</v>
      </c>
      <c r="C423" s="40">
        <v>1700000</v>
      </c>
    </row>
    <row r="424" spans="1:3" s="48" customFormat="1" ht="37.5" x14ac:dyDescent="0.2">
      <c r="A424" s="9" t="s">
        <v>287</v>
      </c>
      <c r="B424" s="3" t="s">
        <v>711</v>
      </c>
      <c r="C424" s="39">
        <v>300000</v>
      </c>
    </row>
    <row r="425" spans="1:3" s="16" customFormat="1" x14ac:dyDescent="0.2">
      <c r="A425" s="42"/>
      <c r="B425" s="43" t="s">
        <v>692</v>
      </c>
      <c r="C425" s="44">
        <f t="shared" ref="C425" si="93">+C421+C424</f>
        <v>2000000</v>
      </c>
    </row>
    <row r="426" spans="1:3" s="16" customFormat="1" x14ac:dyDescent="0.2">
      <c r="A426" s="38"/>
      <c r="B426" s="137"/>
      <c r="C426" s="39"/>
    </row>
    <row r="427" spans="1:3" s="16" customFormat="1" x14ac:dyDescent="0.2">
      <c r="A427" s="25"/>
      <c r="B427" s="137"/>
      <c r="C427" s="40"/>
    </row>
    <row r="428" spans="1:3" s="16" customFormat="1" ht="19.5" x14ac:dyDescent="0.2">
      <c r="A428" s="23" t="s">
        <v>436</v>
      </c>
      <c r="B428" s="21"/>
      <c r="C428" s="40"/>
    </row>
    <row r="429" spans="1:3" s="16" customFormat="1" ht="19.5" x14ac:dyDescent="0.2">
      <c r="A429" s="23" t="s">
        <v>377</v>
      </c>
      <c r="B429" s="21"/>
      <c r="C429" s="40"/>
    </row>
    <row r="430" spans="1:3" s="16" customFormat="1" ht="19.5" x14ac:dyDescent="0.2">
      <c r="A430" s="23" t="s">
        <v>437</v>
      </c>
      <c r="B430" s="21"/>
      <c r="C430" s="40"/>
    </row>
    <row r="431" spans="1:3" s="16" customFormat="1" ht="19.5" x14ac:dyDescent="0.2">
      <c r="A431" s="23" t="s">
        <v>293</v>
      </c>
      <c r="B431" s="21"/>
      <c r="C431" s="40"/>
    </row>
    <row r="432" spans="1:3" s="16" customFormat="1" x14ac:dyDescent="0.2">
      <c r="A432" s="23"/>
      <c r="B432" s="18"/>
      <c r="C432" s="39"/>
    </row>
    <row r="433" spans="1:3" s="48" customFormat="1" ht="18.75" customHeight="1" x14ac:dyDescent="0.2">
      <c r="A433" s="25">
        <v>930000</v>
      </c>
      <c r="B433" s="50" t="s">
        <v>693</v>
      </c>
      <c r="C433" s="39">
        <f t="shared" ref="C433" si="94">+C434</f>
        <v>1100000</v>
      </c>
    </row>
    <row r="434" spans="1:3" s="16" customFormat="1" ht="19.5" x14ac:dyDescent="0.2">
      <c r="A434" s="7">
        <v>931000</v>
      </c>
      <c r="B434" s="12" t="s">
        <v>614</v>
      </c>
      <c r="C434" s="41">
        <f t="shared" ref="C434" si="95">SUM(C435:C435)</f>
        <v>1100000</v>
      </c>
    </row>
    <row r="435" spans="1:3" s="16" customFormat="1" x14ac:dyDescent="0.2">
      <c r="A435" s="14">
        <v>931200</v>
      </c>
      <c r="B435" s="6" t="s">
        <v>686</v>
      </c>
      <c r="C435" s="40">
        <v>1100000</v>
      </c>
    </row>
    <row r="436" spans="1:3" s="48" customFormat="1" ht="37.5" x14ac:dyDescent="0.2">
      <c r="A436" s="9" t="s">
        <v>287</v>
      </c>
      <c r="B436" s="3" t="s">
        <v>711</v>
      </c>
      <c r="C436" s="39">
        <v>1000000</v>
      </c>
    </row>
    <row r="437" spans="1:3" s="16" customFormat="1" x14ac:dyDescent="0.2">
      <c r="A437" s="42"/>
      <c r="B437" s="43" t="s">
        <v>692</v>
      </c>
      <c r="C437" s="44">
        <f>+C433+C436</f>
        <v>2100000</v>
      </c>
    </row>
    <row r="438" spans="1:3" s="16" customFormat="1" x14ac:dyDescent="0.2">
      <c r="A438" s="38"/>
      <c r="B438" s="137"/>
      <c r="C438" s="39"/>
    </row>
    <row r="439" spans="1:3" s="16" customFormat="1" x14ac:dyDescent="0.2">
      <c r="A439" s="25"/>
      <c r="B439" s="137"/>
      <c r="C439" s="40"/>
    </row>
    <row r="440" spans="1:3" s="16" customFormat="1" ht="19.5" x14ac:dyDescent="0.2">
      <c r="A440" s="23" t="s">
        <v>438</v>
      </c>
      <c r="B440" s="21"/>
      <c r="C440" s="40"/>
    </row>
    <row r="441" spans="1:3" s="16" customFormat="1" ht="19.5" x14ac:dyDescent="0.2">
      <c r="A441" s="23" t="s">
        <v>377</v>
      </c>
      <c r="B441" s="21"/>
      <c r="C441" s="40"/>
    </row>
    <row r="442" spans="1:3" s="16" customFormat="1" ht="19.5" x14ac:dyDescent="0.2">
      <c r="A442" s="23" t="s">
        <v>439</v>
      </c>
      <c r="B442" s="21"/>
      <c r="C442" s="40"/>
    </row>
    <row r="443" spans="1:3" s="16" customFormat="1" ht="19.5" x14ac:dyDescent="0.2">
      <c r="A443" s="23" t="s">
        <v>293</v>
      </c>
      <c r="B443" s="21"/>
      <c r="C443" s="40"/>
    </row>
    <row r="444" spans="1:3" s="16" customFormat="1" x14ac:dyDescent="0.2">
      <c r="A444" s="23"/>
      <c r="B444" s="18"/>
      <c r="C444" s="39"/>
    </row>
    <row r="445" spans="1:3" s="48" customFormat="1" ht="18.75" customHeight="1" x14ac:dyDescent="0.2">
      <c r="A445" s="25">
        <v>930000</v>
      </c>
      <c r="B445" s="50" t="s">
        <v>693</v>
      </c>
      <c r="C445" s="39">
        <f t="shared" ref="C445" si="96">+C446</f>
        <v>3500000</v>
      </c>
    </row>
    <row r="446" spans="1:3" s="16" customFormat="1" ht="19.5" x14ac:dyDescent="0.2">
      <c r="A446" s="7">
        <v>931000</v>
      </c>
      <c r="B446" s="12" t="s">
        <v>614</v>
      </c>
      <c r="C446" s="41">
        <f t="shared" ref="C446" si="97">SUM(C447:C447)</f>
        <v>3500000</v>
      </c>
    </row>
    <row r="447" spans="1:3" s="16" customFormat="1" x14ac:dyDescent="0.2">
      <c r="A447" s="14">
        <v>931200</v>
      </c>
      <c r="B447" s="6" t="s">
        <v>686</v>
      </c>
      <c r="C447" s="40">
        <v>3500000</v>
      </c>
    </row>
    <row r="448" spans="1:3" s="48" customFormat="1" ht="37.5" x14ac:dyDescent="0.2">
      <c r="A448" s="9" t="s">
        <v>287</v>
      </c>
      <c r="B448" s="3" t="s">
        <v>711</v>
      </c>
      <c r="C448" s="39">
        <v>4500000</v>
      </c>
    </row>
    <row r="449" spans="1:3" s="16" customFormat="1" x14ac:dyDescent="0.2">
      <c r="A449" s="42"/>
      <c r="B449" s="43" t="s">
        <v>692</v>
      </c>
      <c r="C449" s="44">
        <f>+C445+C448</f>
        <v>8000000</v>
      </c>
    </row>
    <row r="450" spans="1:3" s="16" customFormat="1" x14ac:dyDescent="0.2">
      <c r="A450" s="38"/>
      <c r="B450" s="137"/>
      <c r="C450" s="39"/>
    </row>
    <row r="451" spans="1:3" s="16" customFormat="1" x14ac:dyDescent="0.2">
      <c r="A451" s="25"/>
      <c r="B451" s="137"/>
      <c r="C451" s="40"/>
    </row>
    <row r="452" spans="1:3" s="16" customFormat="1" ht="19.5" x14ac:dyDescent="0.2">
      <c r="A452" s="23" t="s">
        <v>440</v>
      </c>
      <c r="B452" s="21"/>
      <c r="C452" s="40"/>
    </row>
    <row r="453" spans="1:3" s="16" customFormat="1" ht="19.5" x14ac:dyDescent="0.2">
      <c r="A453" s="23" t="s">
        <v>377</v>
      </c>
      <c r="B453" s="21"/>
      <c r="C453" s="40"/>
    </row>
    <row r="454" spans="1:3" s="16" customFormat="1" ht="19.5" x14ac:dyDescent="0.2">
      <c r="A454" s="23" t="s">
        <v>441</v>
      </c>
      <c r="B454" s="21"/>
      <c r="C454" s="40"/>
    </row>
    <row r="455" spans="1:3" s="16" customFormat="1" ht="19.5" x14ac:dyDescent="0.2">
      <c r="A455" s="23" t="s">
        <v>293</v>
      </c>
      <c r="B455" s="21"/>
      <c r="C455" s="40"/>
    </row>
    <row r="456" spans="1:3" s="16" customFormat="1" x14ac:dyDescent="0.2">
      <c r="A456" s="23"/>
      <c r="B456" s="18"/>
      <c r="C456" s="39"/>
    </row>
    <row r="457" spans="1:3" s="48" customFormat="1" ht="18.75" customHeight="1" x14ac:dyDescent="0.2">
      <c r="A457" s="25">
        <v>930000</v>
      </c>
      <c r="B457" s="50" t="s">
        <v>693</v>
      </c>
      <c r="C457" s="39">
        <f t="shared" ref="C457" si="98">+C458</f>
        <v>324000</v>
      </c>
    </row>
    <row r="458" spans="1:3" s="16" customFormat="1" ht="19.5" x14ac:dyDescent="0.2">
      <c r="A458" s="7">
        <v>931000</v>
      </c>
      <c r="B458" s="12" t="s">
        <v>614</v>
      </c>
      <c r="C458" s="41">
        <f t="shared" ref="C458" si="99">SUM(C459:C459)</f>
        <v>324000</v>
      </c>
    </row>
    <row r="459" spans="1:3" s="16" customFormat="1" x14ac:dyDescent="0.2">
      <c r="A459" s="14">
        <v>931200</v>
      </c>
      <c r="B459" s="6" t="s">
        <v>686</v>
      </c>
      <c r="C459" s="40">
        <v>324000</v>
      </c>
    </row>
    <row r="460" spans="1:3" s="48" customFormat="1" ht="37.5" x14ac:dyDescent="0.2">
      <c r="A460" s="9" t="s">
        <v>287</v>
      </c>
      <c r="B460" s="3" t="s">
        <v>711</v>
      </c>
      <c r="C460" s="39">
        <v>176000</v>
      </c>
    </row>
    <row r="461" spans="1:3" s="16" customFormat="1" x14ac:dyDescent="0.2">
      <c r="A461" s="42"/>
      <c r="B461" s="43" t="s">
        <v>692</v>
      </c>
      <c r="C461" s="44">
        <f t="shared" ref="C461" si="100">+C457+C460</f>
        <v>500000</v>
      </c>
    </row>
    <row r="462" spans="1:3" s="16" customFormat="1" x14ac:dyDescent="0.2">
      <c r="A462" s="38"/>
      <c r="B462" s="137"/>
      <c r="C462" s="39"/>
    </row>
    <row r="463" spans="1:3" s="16" customFormat="1" x14ac:dyDescent="0.2">
      <c r="A463" s="25"/>
      <c r="B463" s="137"/>
      <c r="C463" s="40"/>
    </row>
    <row r="464" spans="1:3" s="16" customFormat="1" ht="19.5" x14ac:dyDescent="0.2">
      <c r="A464" s="23" t="s">
        <v>442</v>
      </c>
      <c r="B464" s="21"/>
      <c r="C464" s="40"/>
    </row>
    <row r="465" spans="1:3" s="16" customFormat="1" ht="19.5" x14ac:dyDescent="0.2">
      <c r="A465" s="23" t="s">
        <v>377</v>
      </c>
      <c r="B465" s="21"/>
      <c r="C465" s="40"/>
    </row>
    <row r="466" spans="1:3" s="16" customFormat="1" ht="19.5" x14ac:dyDescent="0.2">
      <c r="A466" s="23" t="s">
        <v>443</v>
      </c>
      <c r="B466" s="21"/>
      <c r="C466" s="40"/>
    </row>
    <row r="467" spans="1:3" s="16" customFormat="1" ht="19.5" x14ac:dyDescent="0.2">
      <c r="A467" s="23" t="s">
        <v>293</v>
      </c>
      <c r="B467" s="21"/>
      <c r="C467" s="40"/>
    </row>
    <row r="468" spans="1:3" s="16" customFormat="1" x14ac:dyDescent="0.2">
      <c r="A468" s="23"/>
      <c r="B468" s="18"/>
      <c r="C468" s="39"/>
    </row>
    <row r="469" spans="1:3" s="48" customFormat="1" ht="18.75" customHeight="1" x14ac:dyDescent="0.2">
      <c r="A469" s="25">
        <v>930000</v>
      </c>
      <c r="B469" s="50" t="s">
        <v>693</v>
      </c>
      <c r="C469" s="39">
        <f t="shared" ref="C469" si="101">+C470</f>
        <v>400000</v>
      </c>
    </row>
    <row r="470" spans="1:3" s="16" customFormat="1" ht="19.5" x14ac:dyDescent="0.2">
      <c r="A470" s="7">
        <v>931000</v>
      </c>
      <c r="B470" s="12" t="s">
        <v>614</v>
      </c>
      <c r="C470" s="41">
        <f t="shared" ref="C470" si="102">SUM(C471:C471)</f>
        <v>400000</v>
      </c>
    </row>
    <row r="471" spans="1:3" s="16" customFormat="1" x14ac:dyDescent="0.2">
      <c r="A471" s="14">
        <v>931200</v>
      </c>
      <c r="B471" s="6" t="s">
        <v>686</v>
      </c>
      <c r="C471" s="40">
        <v>400000</v>
      </c>
    </row>
    <row r="472" spans="1:3" s="16" customFormat="1" ht="37.5" x14ac:dyDescent="0.2">
      <c r="A472" s="9" t="s">
        <v>287</v>
      </c>
      <c r="B472" s="3" t="s">
        <v>711</v>
      </c>
      <c r="C472" s="39">
        <v>243900</v>
      </c>
    </row>
    <row r="473" spans="1:3" s="16" customFormat="1" x14ac:dyDescent="0.2">
      <c r="A473" s="42"/>
      <c r="B473" s="43" t="s">
        <v>692</v>
      </c>
      <c r="C473" s="44">
        <f t="shared" ref="C473" si="103">+C469+C472</f>
        <v>643900</v>
      </c>
    </row>
    <row r="474" spans="1:3" s="16" customFormat="1" x14ac:dyDescent="0.2">
      <c r="A474" s="38"/>
      <c r="B474" s="137"/>
      <c r="C474" s="39"/>
    </row>
    <row r="475" spans="1:3" s="16" customFormat="1" x14ac:dyDescent="0.2">
      <c r="A475" s="25"/>
      <c r="B475" s="137"/>
      <c r="C475" s="40"/>
    </row>
    <row r="476" spans="1:3" s="16" customFormat="1" ht="19.5" x14ac:dyDescent="0.2">
      <c r="A476" s="23" t="s">
        <v>444</v>
      </c>
      <c r="B476" s="21"/>
      <c r="C476" s="40"/>
    </row>
    <row r="477" spans="1:3" s="16" customFormat="1" ht="19.5" x14ac:dyDescent="0.2">
      <c r="A477" s="23" t="s">
        <v>377</v>
      </c>
      <c r="B477" s="21"/>
      <c r="C477" s="40"/>
    </row>
    <row r="478" spans="1:3" s="16" customFormat="1" ht="19.5" x14ac:dyDescent="0.2">
      <c r="A478" s="23" t="s">
        <v>445</v>
      </c>
      <c r="B478" s="21"/>
      <c r="C478" s="40"/>
    </row>
    <row r="479" spans="1:3" s="16" customFormat="1" ht="19.5" x14ac:dyDescent="0.2">
      <c r="A479" s="23" t="s">
        <v>293</v>
      </c>
      <c r="B479" s="21"/>
      <c r="C479" s="40"/>
    </row>
    <row r="480" spans="1:3" s="16" customFormat="1" x14ac:dyDescent="0.2">
      <c r="A480" s="23"/>
      <c r="B480" s="18"/>
      <c r="C480" s="39"/>
    </row>
    <row r="481" spans="1:3" s="48" customFormat="1" ht="18.75" customHeight="1" x14ac:dyDescent="0.2">
      <c r="A481" s="25">
        <v>930000</v>
      </c>
      <c r="B481" s="50" t="s">
        <v>693</v>
      </c>
      <c r="C481" s="39">
        <f t="shared" ref="C481" si="104">+C482</f>
        <v>60000</v>
      </c>
    </row>
    <row r="482" spans="1:3" s="16" customFormat="1" ht="19.5" x14ac:dyDescent="0.2">
      <c r="A482" s="7">
        <v>931000</v>
      </c>
      <c r="B482" s="12" t="s">
        <v>614</v>
      </c>
      <c r="C482" s="41">
        <f t="shared" ref="C482" si="105">SUM(C483:C483)</f>
        <v>60000</v>
      </c>
    </row>
    <row r="483" spans="1:3" s="16" customFormat="1" x14ac:dyDescent="0.2">
      <c r="A483" s="14">
        <v>931200</v>
      </c>
      <c r="B483" s="6" t="s">
        <v>686</v>
      </c>
      <c r="C483" s="40">
        <v>60000</v>
      </c>
    </row>
    <row r="484" spans="1:3" s="48" customFormat="1" ht="37.5" x14ac:dyDescent="0.2">
      <c r="A484" s="9" t="s">
        <v>287</v>
      </c>
      <c r="B484" s="3" t="s">
        <v>711</v>
      </c>
      <c r="C484" s="39">
        <v>90000</v>
      </c>
    </row>
    <row r="485" spans="1:3" s="16" customFormat="1" x14ac:dyDescent="0.2">
      <c r="A485" s="42"/>
      <c r="B485" s="43" t="s">
        <v>692</v>
      </c>
      <c r="C485" s="44">
        <f t="shared" ref="C485" si="106">+C481+C484</f>
        <v>150000</v>
      </c>
    </row>
    <row r="486" spans="1:3" s="16" customFormat="1" x14ac:dyDescent="0.2">
      <c r="A486" s="38"/>
      <c r="B486" s="137"/>
      <c r="C486" s="39"/>
    </row>
    <row r="487" spans="1:3" s="16" customFormat="1" x14ac:dyDescent="0.2">
      <c r="A487" s="25"/>
      <c r="B487" s="137"/>
      <c r="C487" s="40"/>
    </row>
    <row r="488" spans="1:3" s="16" customFormat="1" ht="19.5" x14ac:dyDescent="0.2">
      <c r="A488" s="23" t="s">
        <v>446</v>
      </c>
      <c r="B488" s="21"/>
      <c r="C488" s="40"/>
    </row>
    <row r="489" spans="1:3" s="16" customFormat="1" ht="19.5" x14ac:dyDescent="0.2">
      <c r="A489" s="23" t="s">
        <v>377</v>
      </c>
      <c r="B489" s="21"/>
      <c r="C489" s="40"/>
    </row>
    <row r="490" spans="1:3" s="16" customFormat="1" ht="19.5" x14ac:dyDescent="0.2">
      <c r="A490" s="23" t="s">
        <v>447</v>
      </c>
      <c r="B490" s="21"/>
      <c r="C490" s="40"/>
    </row>
    <row r="491" spans="1:3" s="16" customFormat="1" ht="19.5" x14ac:dyDescent="0.2">
      <c r="A491" s="23" t="s">
        <v>293</v>
      </c>
      <c r="B491" s="21"/>
      <c r="C491" s="40"/>
    </row>
    <row r="492" spans="1:3" s="16" customFormat="1" x14ac:dyDescent="0.2">
      <c r="A492" s="23"/>
      <c r="B492" s="18"/>
      <c r="C492" s="39"/>
    </row>
    <row r="493" spans="1:3" s="48" customFormat="1" ht="18.75" customHeight="1" x14ac:dyDescent="0.2">
      <c r="A493" s="25">
        <v>930000</v>
      </c>
      <c r="B493" s="50" t="s">
        <v>693</v>
      </c>
      <c r="C493" s="39">
        <f t="shared" ref="C493" si="107">+C494</f>
        <v>1000000</v>
      </c>
    </row>
    <row r="494" spans="1:3" s="16" customFormat="1" ht="19.5" x14ac:dyDescent="0.2">
      <c r="A494" s="7">
        <v>931000</v>
      </c>
      <c r="B494" s="12" t="s">
        <v>614</v>
      </c>
      <c r="C494" s="41">
        <f t="shared" ref="C494" si="108">SUM(C495:C495)</f>
        <v>1000000</v>
      </c>
    </row>
    <row r="495" spans="1:3" s="16" customFormat="1" x14ac:dyDescent="0.2">
      <c r="A495" s="14">
        <v>931200</v>
      </c>
      <c r="B495" s="6" t="s">
        <v>686</v>
      </c>
      <c r="C495" s="40">
        <v>1000000</v>
      </c>
    </row>
    <row r="496" spans="1:3" s="16" customFormat="1" ht="37.5" x14ac:dyDescent="0.2">
      <c r="A496" s="9" t="s">
        <v>287</v>
      </c>
      <c r="B496" s="3" t="s">
        <v>711</v>
      </c>
      <c r="C496" s="39">
        <v>610000</v>
      </c>
    </row>
    <row r="497" spans="1:3" s="16" customFormat="1" x14ac:dyDescent="0.2">
      <c r="A497" s="42"/>
      <c r="B497" s="43" t="s">
        <v>692</v>
      </c>
      <c r="C497" s="44">
        <f t="shared" ref="C497" si="109">+C493+C496</f>
        <v>1610000</v>
      </c>
    </row>
    <row r="498" spans="1:3" s="16" customFormat="1" x14ac:dyDescent="0.2">
      <c r="A498" s="38"/>
      <c r="B498" s="137"/>
      <c r="C498" s="39"/>
    </row>
    <row r="499" spans="1:3" s="16" customFormat="1" x14ac:dyDescent="0.2">
      <c r="A499" s="25"/>
      <c r="B499" s="137"/>
      <c r="C499" s="40"/>
    </row>
    <row r="500" spans="1:3" s="16" customFormat="1" ht="19.5" x14ac:dyDescent="0.2">
      <c r="A500" s="23" t="s">
        <v>448</v>
      </c>
      <c r="B500" s="21"/>
      <c r="C500" s="40"/>
    </row>
    <row r="501" spans="1:3" s="16" customFormat="1" ht="19.5" x14ac:dyDescent="0.2">
      <c r="A501" s="23" t="s">
        <v>377</v>
      </c>
      <c r="B501" s="21"/>
      <c r="C501" s="40"/>
    </row>
    <row r="502" spans="1:3" s="16" customFormat="1" ht="19.5" x14ac:dyDescent="0.2">
      <c r="A502" s="23" t="s">
        <v>449</v>
      </c>
      <c r="B502" s="21"/>
      <c r="C502" s="40"/>
    </row>
    <row r="503" spans="1:3" s="16" customFormat="1" ht="19.5" x14ac:dyDescent="0.2">
      <c r="A503" s="23" t="s">
        <v>293</v>
      </c>
      <c r="B503" s="21"/>
      <c r="C503" s="40"/>
    </row>
    <row r="504" spans="1:3" s="16" customFormat="1" x14ac:dyDescent="0.2">
      <c r="A504" s="23"/>
      <c r="B504" s="18"/>
      <c r="C504" s="39"/>
    </row>
    <row r="505" spans="1:3" s="48" customFormat="1" ht="18.75" customHeight="1" x14ac:dyDescent="0.2">
      <c r="A505" s="25">
        <v>930000</v>
      </c>
      <c r="B505" s="50" t="s">
        <v>693</v>
      </c>
      <c r="C505" s="39">
        <f t="shared" ref="C505" si="110">+C506</f>
        <v>150000</v>
      </c>
    </row>
    <row r="506" spans="1:3" s="16" customFormat="1" ht="19.5" x14ac:dyDescent="0.2">
      <c r="A506" s="7">
        <v>931000</v>
      </c>
      <c r="B506" s="12" t="s">
        <v>614</v>
      </c>
      <c r="C506" s="41">
        <f t="shared" ref="C506" si="111">SUM(C507:C507)</f>
        <v>150000</v>
      </c>
    </row>
    <row r="507" spans="1:3" s="16" customFormat="1" x14ac:dyDescent="0.2">
      <c r="A507" s="14">
        <v>931200</v>
      </c>
      <c r="B507" s="6" t="s">
        <v>686</v>
      </c>
      <c r="C507" s="40">
        <v>150000</v>
      </c>
    </row>
    <row r="508" spans="1:3" s="48" customFormat="1" ht="37.5" x14ac:dyDescent="0.2">
      <c r="A508" s="9" t="s">
        <v>287</v>
      </c>
      <c r="B508" s="3" t="s">
        <v>711</v>
      </c>
      <c r="C508" s="39">
        <v>100000</v>
      </c>
    </row>
    <row r="509" spans="1:3" s="16" customFormat="1" x14ac:dyDescent="0.2">
      <c r="A509" s="42"/>
      <c r="B509" s="43" t="s">
        <v>692</v>
      </c>
      <c r="C509" s="44">
        <f>+C505+C508</f>
        <v>250000</v>
      </c>
    </row>
    <row r="510" spans="1:3" s="16" customFormat="1" x14ac:dyDescent="0.2">
      <c r="A510" s="38"/>
      <c r="B510" s="137"/>
      <c r="C510" s="39"/>
    </row>
    <row r="511" spans="1:3" s="16" customFormat="1" x14ac:dyDescent="0.2">
      <c r="A511" s="25"/>
      <c r="B511" s="137"/>
      <c r="C511" s="40"/>
    </row>
    <row r="512" spans="1:3" s="16" customFormat="1" ht="19.5" x14ac:dyDescent="0.2">
      <c r="A512" s="23" t="s">
        <v>450</v>
      </c>
      <c r="B512" s="21"/>
      <c r="C512" s="40"/>
    </row>
    <row r="513" spans="1:3" s="16" customFormat="1" ht="19.5" x14ac:dyDescent="0.2">
      <c r="A513" s="23" t="s">
        <v>377</v>
      </c>
      <c r="B513" s="21"/>
      <c r="C513" s="40"/>
    </row>
    <row r="514" spans="1:3" s="16" customFormat="1" ht="19.5" x14ac:dyDescent="0.2">
      <c r="A514" s="23" t="s">
        <v>451</v>
      </c>
      <c r="B514" s="21"/>
      <c r="C514" s="40"/>
    </row>
    <row r="515" spans="1:3" s="16" customFormat="1" ht="19.5" x14ac:dyDescent="0.2">
      <c r="A515" s="23" t="s">
        <v>293</v>
      </c>
      <c r="B515" s="21"/>
      <c r="C515" s="40"/>
    </row>
    <row r="516" spans="1:3" s="16" customFormat="1" x14ac:dyDescent="0.2">
      <c r="A516" s="23"/>
      <c r="B516" s="18"/>
      <c r="C516" s="39"/>
    </row>
    <row r="517" spans="1:3" s="48" customFormat="1" ht="18.75" customHeight="1" x14ac:dyDescent="0.2">
      <c r="A517" s="25">
        <v>930000</v>
      </c>
      <c r="B517" s="50" t="s">
        <v>693</v>
      </c>
      <c r="C517" s="39">
        <f t="shared" ref="C517" si="112">+C518</f>
        <v>198400</v>
      </c>
    </row>
    <row r="518" spans="1:3" s="16" customFormat="1" ht="19.5" x14ac:dyDescent="0.2">
      <c r="A518" s="7">
        <v>931000</v>
      </c>
      <c r="B518" s="12" t="s">
        <v>614</v>
      </c>
      <c r="C518" s="41">
        <f t="shared" ref="C518" si="113">SUM(C519:C519)</f>
        <v>198400</v>
      </c>
    </row>
    <row r="519" spans="1:3" s="16" customFormat="1" x14ac:dyDescent="0.2">
      <c r="A519" s="14">
        <v>931200</v>
      </c>
      <c r="B519" s="6" t="s">
        <v>686</v>
      </c>
      <c r="C519" s="40">
        <v>198400</v>
      </c>
    </row>
    <row r="520" spans="1:3" s="48" customFormat="1" ht="37.5" x14ac:dyDescent="0.2">
      <c r="A520" s="9" t="s">
        <v>287</v>
      </c>
      <c r="B520" s="3" t="s">
        <v>711</v>
      </c>
      <c r="C520" s="39">
        <v>101600</v>
      </c>
    </row>
    <row r="521" spans="1:3" s="16" customFormat="1" x14ac:dyDescent="0.2">
      <c r="A521" s="42"/>
      <c r="B521" s="43" t="s">
        <v>692</v>
      </c>
      <c r="C521" s="44">
        <f t="shared" ref="C521" si="114">+C517+C520</f>
        <v>300000</v>
      </c>
    </row>
    <row r="522" spans="1:3" s="16" customFormat="1" x14ac:dyDescent="0.2">
      <c r="A522" s="38"/>
      <c r="B522" s="137"/>
      <c r="C522" s="39"/>
    </row>
    <row r="523" spans="1:3" s="16" customFormat="1" x14ac:dyDescent="0.2">
      <c r="A523" s="25"/>
      <c r="B523" s="137"/>
      <c r="C523" s="40"/>
    </row>
    <row r="524" spans="1:3" s="16" customFormat="1" ht="19.5" x14ac:dyDescent="0.2">
      <c r="A524" s="23" t="s">
        <v>452</v>
      </c>
      <c r="B524" s="21"/>
      <c r="C524" s="40"/>
    </row>
    <row r="525" spans="1:3" s="16" customFormat="1" ht="19.5" x14ac:dyDescent="0.2">
      <c r="A525" s="23" t="s">
        <v>377</v>
      </c>
      <c r="B525" s="21"/>
      <c r="C525" s="40"/>
    </row>
    <row r="526" spans="1:3" s="16" customFormat="1" ht="19.5" x14ac:dyDescent="0.2">
      <c r="A526" s="23" t="s">
        <v>453</v>
      </c>
      <c r="B526" s="21"/>
      <c r="C526" s="40"/>
    </row>
    <row r="527" spans="1:3" s="16" customFormat="1" ht="19.5" x14ac:dyDescent="0.2">
      <c r="A527" s="23" t="s">
        <v>293</v>
      </c>
      <c r="B527" s="21"/>
      <c r="C527" s="40"/>
    </row>
    <row r="528" spans="1:3" s="16" customFormat="1" x14ac:dyDescent="0.2">
      <c r="A528" s="23"/>
      <c r="B528" s="18"/>
      <c r="C528" s="39"/>
    </row>
    <row r="529" spans="1:3" s="48" customFormat="1" ht="18.75" customHeight="1" x14ac:dyDescent="0.2">
      <c r="A529" s="25">
        <v>930000</v>
      </c>
      <c r="B529" s="50" t="s">
        <v>693</v>
      </c>
      <c r="C529" s="39">
        <f>+C530</f>
        <v>500000</v>
      </c>
    </row>
    <row r="530" spans="1:3" s="16" customFormat="1" ht="19.5" x14ac:dyDescent="0.2">
      <c r="A530" s="7">
        <v>931000</v>
      </c>
      <c r="B530" s="12" t="s">
        <v>614</v>
      </c>
      <c r="C530" s="41">
        <f t="shared" ref="C530" si="115">SUM(C531:C531)</f>
        <v>500000</v>
      </c>
    </row>
    <row r="531" spans="1:3" s="16" customFormat="1" x14ac:dyDescent="0.2">
      <c r="A531" s="14">
        <v>931200</v>
      </c>
      <c r="B531" s="6" t="s">
        <v>686</v>
      </c>
      <c r="C531" s="40">
        <v>500000</v>
      </c>
    </row>
    <row r="532" spans="1:3" s="16" customFormat="1" ht="37.5" x14ac:dyDescent="0.2">
      <c r="A532" s="9" t="s">
        <v>287</v>
      </c>
      <c r="B532" s="3" t="s">
        <v>711</v>
      </c>
      <c r="C532" s="39">
        <v>400000</v>
      </c>
    </row>
    <row r="533" spans="1:3" s="16" customFormat="1" x14ac:dyDescent="0.2">
      <c r="A533" s="42"/>
      <c r="B533" s="43" t="s">
        <v>692</v>
      </c>
      <c r="C533" s="44">
        <f t="shared" ref="C533" si="116">+C529+C532</f>
        <v>900000</v>
      </c>
    </row>
    <row r="534" spans="1:3" s="16" customFormat="1" x14ac:dyDescent="0.2">
      <c r="A534" s="38"/>
      <c r="B534" s="137"/>
      <c r="C534" s="39"/>
    </row>
    <row r="535" spans="1:3" s="16" customFormat="1" x14ac:dyDescent="0.2">
      <c r="A535" s="25"/>
      <c r="B535" s="137"/>
      <c r="C535" s="40"/>
    </row>
    <row r="536" spans="1:3" s="16" customFormat="1" ht="19.5" x14ac:dyDescent="0.2">
      <c r="A536" s="23" t="s">
        <v>454</v>
      </c>
      <c r="B536" s="21"/>
      <c r="C536" s="40"/>
    </row>
    <row r="537" spans="1:3" s="16" customFormat="1" ht="19.5" x14ac:dyDescent="0.2">
      <c r="A537" s="23" t="s">
        <v>377</v>
      </c>
      <c r="B537" s="21"/>
      <c r="C537" s="40"/>
    </row>
    <row r="538" spans="1:3" s="16" customFormat="1" ht="19.5" x14ac:dyDescent="0.2">
      <c r="A538" s="23" t="s">
        <v>455</v>
      </c>
      <c r="B538" s="21"/>
      <c r="C538" s="40"/>
    </row>
    <row r="539" spans="1:3" s="16" customFormat="1" ht="19.5" x14ac:dyDescent="0.2">
      <c r="A539" s="23" t="s">
        <v>293</v>
      </c>
      <c r="B539" s="21"/>
      <c r="C539" s="40"/>
    </row>
    <row r="540" spans="1:3" s="16" customFormat="1" x14ac:dyDescent="0.2">
      <c r="A540" s="23"/>
      <c r="B540" s="18"/>
      <c r="C540" s="39"/>
    </row>
    <row r="541" spans="1:3" s="48" customFormat="1" ht="18.75" customHeight="1" x14ac:dyDescent="0.2">
      <c r="A541" s="25">
        <v>930000</v>
      </c>
      <c r="B541" s="50" t="s">
        <v>693</v>
      </c>
      <c r="C541" s="39">
        <f t="shared" ref="C541" si="117">+C542</f>
        <v>700000</v>
      </c>
    </row>
    <row r="542" spans="1:3" s="16" customFormat="1" ht="19.5" x14ac:dyDescent="0.2">
      <c r="A542" s="7">
        <v>931000</v>
      </c>
      <c r="B542" s="12" t="s">
        <v>614</v>
      </c>
      <c r="C542" s="41">
        <f t="shared" ref="C542" si="118">SUM(C543:C543)</f>
        <v>700000</v>
      </c>
    </row>
    <row r="543" spans="1:3" s="16" customFormat="1" x14ac:dyDescent="0.2">
      <c r="A543" s="14">
        <v>931200</v>
      </c>
      <c r="B543" s="6" t="s">
        <v>686</v>
      </c>
      <c r="C543" s="40">
        <v>700000</v>
      </c>
    </row>
    <row r="544" spans="1:3" s="16" customFormat="1" ht="37.5" x14ac:dyDescent="0.2">
      <c r="A544" s="9" t="s">
        <v>287</v>
      </c>
      <c r="B544" s="3" t="s">
        <v>711</v>
      </c>
      <c r="C544" s="39">
        <v>800000</v>
      </c>
    </row>
    <row r="545" spans="1:3" s="16" customFormat="1" x14ac:dyDescent="0.2">
      <c r="A545" s="42"/>
      <c r="B545" s="43" t="s">
        <v>692</v>
      </c>
      <c r="C545" s="44">
        <f t="shared" ref="C545" si="119">+C541+C544</f>
        <v>1500000</v>
      </c>
    </row>
    <row r="546" spans="1:3" s="16" customFormat="1" x14ac:dyDescent="0.2">
      <c r="A546" s="38"/>
      <c r="B546" s="137"/>
      <c r="C546" s="39"/>
    </row>
    <row r="547" spans="1:3" s="16" customFormat="1" x14ac:dyDescent="0.2">
      <c r="A547" s="25"/>
      <c r="B547" s="137"/>
      <c r="C547" s="40"/>
    </row>
    <row r="548" spans="1:3" s="16" customFormat="1" ht="19.5" x14ac:dyDescent="0.2">
      <c r="A548" s="23" t="s">
        <v>456</v>
      </c>
      <c r="B548" s="21"/>
      <c r="C548" s="40"/>
    </row>
    <row r="549" spans="1:3" s="16" customFormat="1" ht="19.5" x14ac:dyDescent="0.2">
      <c r="A549" s="23" t="s">
        <v>377</v>
      </c>
      <c r="B549" s="21"/>
      <c r="C549" s="40"/>
    </row>
    <row r="550" spans="1:3" s="16" customFormat="1" ht="19.5" x14ac:dyDescent="0.2">
      <c r="A550" s="23" t="s">
        <v>457</v>
      </c>
      <c r="B550" s="21"/>
      <c r="C550" s="40"/>
    </row>
    <row r="551" spans="1:3" s="16" customFormat="1" ht="19.5" x14ac:dyDescent="0.2">
      <c r="A551" s="23" t="s">
        <v>293</v>
      </c>
      <c r="B551" s="21"/>
      <c r="C551" s="40"/>
    </row>
    <row r="552" spans="1:3" s="16" customFormat="1" x14ac:dyDescent="0.2">
      <c r="A552" s="23"/>
      <c r="B552" s="18"/>
      <c r="C552" s="39"/>
    </row>
    <row r="553" spans="1:3" s="48" customFormat="1" x14ac:dyDescent="0.2">
      <c r="A553" s="25">
        <v>930000</v>
      </c>
      <c r="B553" s="50" t="s">
        <v>693</v>
      </c>
      <c r="C553" s="39">
        <f t="shared" ref="C553:C554" si="120">C554</f>
        <v>80000</v>
      </c>
    </row>
    <row r="554" spans="1:3" s="22" customFormat="1" ht="19.5" x14ac:dyDescent="0.2">
      <c r="A554" s="7">
        <v>931000</v>
      </c>
      <c r="B554" s="12" t="s">
        <v>614</v>
      </c>
      <c r="C554" s="41">
        <f t="shared" si="120"/>
        <v>80000</v>
      </c>
    </row>
    <row r="555" spans="1:3" s="16" customFormat="1" x14ac:dyDescent="0.2">
      <c r="A555" s="14">
        <v>931200</v>
      </c>
      <c r="B555" s="6" t="s">
        <v>686</v>
      </c>
      <c r="C555" s="40">
        <v>80000</v>
      </c>
    </row>
    <row r="556" spans="1:3" s="16" customFormat="1" ht="37.5" x14ac:dyDescent="0.2">
      <c r="A556" s="9" t="s">
        <v>287</v>
      </c>
      <c r="B556" s="3" t="s">
        <v>711</v>
      </c>
      <c r="C556" s="39">
        <v>70000</v>
      </c>
    </row>
    <row r="557" spans="1:3" s="16" customFormat="1" x14ac:dyDescent="0.2">
      <c r="A557" s="42"/>
      <c r="B557" s="43" t="s">
        <v>692</v>
      </c>
      <c r="C557" s="44">
        <f t="shared" ref="C557" si="121">C556+C553</f>
        <v>150000</v>
      </c>
    </row>
    <row r="558" spans="1:3" s="16" customFormat="1" x14ac:dyDescent="0.2">
      <c r="A558" s="38"/>
      <c r="B558" s="137"/>
      <c r="C558" s="39"/>
    </row>
    <row r="559" spans="1:3" s="16" customFormat="1" x14ac:dyDescent="0.2">
      <c r="A559" s="25"/>
      <c r="B559" s="137"/>
      <c r="C559" s="40"/>
    </row>
    <row r="560" spans="1:3" s="16" customFormat="1" ht="19.5" x14ac:dyDescent="0.2">
      <c r="A560" s="23" t="s">
        <v>458</v>
      </c>
      <c r="B560" s="21"/>
      <c r="C560" s="40"/>
    </row>
    <row r="561" spans="1:3" s="16" customFormat="1" ht="19.5" x14ac:dyDescent="0.2">
      <c r="A561" s="23" t="s">
        <v>377</v>
      </c>
      <c r="B561" s="21"/>
      <c r="C561" s="40"/>
    </row>
    <row r="562" spans="1:3" s="16" customFormat="1" ht="19.5" x14ac:dyDescent="0.2">
      <c r="A562" s="23" t="s">
        <v>459</v>
      </c>
      <c r="B562" s="21"/>
      <c r="C562" s="40"/>
    </row>
    <row r="563" spans="1:3" s="16" customFormat="1" ht="19.5" x14ac:dyDescent="0.2">
      <c r="A563" s="23" t="s">
        <v>293</v>
      </c>
      <c r="B563" s="21"/>
      <c r="C563" s="40"/>
    </row>
    <row r="564" spans="1:3" s="16" customFormat="1" x14ac:dyDescent="0.2">
      <c r="A564" s="23"/>
      <c r="B564" s="18"/>
      <c r="C564" s="39"/>
    </row>
    <row r="565" spans="1:3" s="48" customFormat="1" ht="18.75" customHeight="1" x14ac:dyDescent="0.2">
      <c r="A565" s="25">
        <v>930000</v>
      </c>
      <c r="B565" s="50" t="s">
        <v>693</v>
      </c>
      <c r="C565" s="39">
        <f t="shared" ref="C565" si="122">+C566</f>
        <v>85000</v>
      </c>
    </row>
    <row r="566" spans="1:3" s="16" customFormat="1" ht="19.5" x14ac:dyDescent="0.2">
      <c r="A566" s="7">
        <v>931000</v>
      </c>
      <c r="B566" s="12" t="s">
        <v>614</v>
      </c>
      <c r="C566" s="41">
        <f t="shared" ref="C566" si="123">SUM(C567:C567)</f>
        <v>85000</v>
      </c>
    </row>
    <row r="567" spans="1:3" s="16" customFormat="1" x14ac:dyDescent="0.2">
      <c r="A567" s="14">
        <v>931200</v>
      </c>
      <c r="B567" s="6" t="s">
        <v>686</v>
      </c>
      <c r="C567" s="40">
        <v>85000</v>
      </c>
    </row>
    <row r="568" spans="1:3" s="16" customFormat="1" ht="37.5" x14ac:dyDescent="0.2">
      <c r="A568" s="9" t="s">
        <v>287</v>
      </c>
      <c r="B568" s="3" t="s">
        <v>711</v>
      </c>
      <c r="C568" s="39">
        <v>165000</v>
      </c>
    </row>
    <row r="569" spans="1:3" s="16" customFormat="1" x14ac:dyDescent="0.2">
      <c r="A569" s="42"/>
      <c r="B569" s="43" t="s">
        <v>692</v>
      </c>
      <c r="C569" s="44">
        <f t="shared" ref="C569" si="124">+C565+C568</f>
        <v>250000</v>
      </c>
    </row>
    <row r="570" spans="1:3" s="16" customFormat="1" x14ac:dyDescent="0.2">
      <c r="A570" s="38"/>
      <c r="B570" s="137"/>
      <c r="C570" s="39"/>
    </row>
    <row r="571" spans="1:3" s="16" customFormat="1" x14ac:dyDescent="0.2">
      <c r="A571" s="25"/>
      <c r="B571" s="137"/>
      <c r="C571" s="40"/>
    </row>
    <row r="572" spans="1:3" s="16" customFormat="1" ht="19.5" x14ac:dyDescent="0.2">
      <c r="A572" s="23" t="s">
        <v>460</v>
      </c>
      <c r="B572" s="21"/>
      <c r="C572" s="40"/>
    </row>
    <row r="573" spans="1:3" s="16" customFormat="1" ht="19.5" x14ac:dyDescent="0.2">
      <c r="A573" s="23" t="s">
        <v>377</v>
      </c>
      <c r="B573" s="21"/>
      <c r="C573" s="40"/>
    </row>
    <row r="574" spans="1:3" s="16" customFormat="1" ht="19.5" x14ac:dyDescent="0.2">
      <c r="A574" s="23" t="s">
        <v>461</v>
      </c>
      <c r="B574" s="21"/>
      <c r="C574" s="40"/>
    </row>
    <row r="575" spans="1:3" s="16" customFormat="1" ht="19.5" x14ac:dyDescent="0.2">
      <c r="A575" s="23" t="s">
        <v>293</v>
      </c>
      <c r="B575" s="21"/>
      <c r="C575" s="40"/>
    </row>
    <row r="576" spans="1:3" s="16" customFormat="1" x14ac:dyDescent="0.2">
      <c r="A576" s="23"/>
      <c r="B576" s="18"/>
      <c r="C576" s="39"/>
    </row>
    <row r="577" spans="1:3" s="48" customFormat="1" ht="18.75" customHeight="1" x14ac:dyDescent="0.2">
      <c r="A577" s="25">
        <v>930000</v>
      </c>
      <c r="B577" s="50" t="s">
        <v>693</v>
      </c>
      <c r="C577" s="39">
        <f t="shared" ref="C577" si="125">+C578</f>
        <v>80000</v>
      </c>
    </row>
    <row r="578" spans="1:3" s="16" customFormat="1" ht="19.5" x14ac:dyDescent="0.2">
      <c r="A578" s="7">
        <v>931000</v>
      </c>
      <c r="B578" s="12" t="s">
        <v>614</v>
      </c>
      <c r="C578" s="41">
        <f t="shared" ref="C578" si="126">SUM(C579:C579)</f>
        <v>80000</v>
      </c>
    </row>
    <row r="579" spans="1:3" s="16" customFormat="1" x14ac:dyDescent="0.2">
      <c r="A579" s="14">
        <v>931200</v>
      </c>
      <c r="B579" s="6" t="s">
        <v>686</v>
      </c>
      <c r="C579" s="40">
        <v>80000</v>
      </c>
    </row>
    <row r="580" spans="1:3" s="48" customFormat="1" ht="37.5" x14ac:dyDescent="0.2">
      <c r="A580" s="9" t="s">
        <v>287</v>
      </c>
      <c r="B580" s="3" t="s">
        <v>711</v>
      </c>
      <c r="C580" s="39">
        <v>136300</v>
      </c>
    </row>
    <row r="581" spans="1:3" s="16" customFormat="1" x14ac:dyDescent="0.2">
      <c r="A581" s="42"/>
      <c r="B581" s="43" t="s">
        <v>692</v>
      </c>
      <c r="C581" s="44">
        <f t="shared" ref="C581" si="127">+C577+C580</f>
        <v>216300</v>
      </c>
    </row>
    <row r="582" spans="1:3" s="16" customFormat="1" x14ac:dyDescent="0.2">
      <c r="A582" s="38"/>
      <c r="B582" s="137"/>
      <c r="C582" s="39"/>
    </row>
    <row r="583" spans="1:3" s="16" customFormat="1" x14ac:dyDescent="0.2">
      <c r="A583" s="38"/>
      <c r="B583" s="137"/>
      <c r="C583" s="39"/>
    </row>
    <row r="584" spans="1:3" s="16" customFormat="1" ht="19.5" x14ac:dyDescent="0.2">
      <c r="A584" s="23" t="s">
        <v>462</v>
      </c>
      <c r="B584" s="21"/>
      <c r="C584" s="39"/>
    </row>
    <row r="585" spans="1:3" s="16" customFormat="1" ht="19.5" x14ac:dyDescent="0.2">
      <c r="A585" s="23" t="s">
        <v>377</v>
      </c>
      <c r="B585" s="21"/>
      <c r="C585" s="39"/>
    </row>
    <row r="586" spans="1:3" s="16" customFormat="1" ht="19.5" x14ac:dyDescent="0.2">
      <c r="A586" s="23" t="s">
        <v>463</v>
      </c>
      <c r="B586" s="21"/>
      <c r="C586" s="39"/>
    </row>
    <row r="587" spans="1:3" s="16" customFormat="1" ht="19.5" x14ac:dyDescent="0.2">
      <c r="A587" s="23" t="s">
        <v>293</v>
      </c>
      <c r="B587" s="21"/>
      <c r="C587" s="39"/>
    </row>
    <row r="588" spans="1:3" s="16" customFormat="1" x14ac:dyDescent="0.2">
      <c r="A588" s="23"/>
      <c r="B588" s="18"/>
      <c r="C588" s="39"/>
    </row>
    <row r="589" spans="1:3" s="48" customFormat="1" ht="18.75" customHeight="1" x14ac:dyDescent="0.2">
      <c r="A589" s="25">
        <v>930000</v>
      </c>
      <c r="B589" s="50" t="s">
        <v>693</v>
      </c>
      <c r="C589" s="39">
        <f t="shared" ref="C589" si="128">+C590</f>
        <v>200000</v>
      </c>
    </row>
    <row r="590" spans="1:3" s="16" customFormat="1" ht="19.5" x14ac:dyDescent="0.2">
      <c r="A590" s="7">
        <v>931000</v>
      </c>
      <c r="B590" s="12" t="s">
        <v>614</v>
      </c>
      <c r="C590" s="41">
        <f t="shared" ref="C590" si="129">SUM(C591:C591)</f>
        <v>200000</v>
      </c>
    </row>
    <row r="591" spans="1:3" s="16" customFormat="1" x14ac:dyDescent="0.2">
      <c r="A591" s="14">
        <v>931200</v>
      </c>
      <c r="B591" s="6" t="s">
        <v>686</v>
      </c>
      <c r="C591" s="40">
        <v>200000</v>
      </c>
    </row>
    <row r="592" spans="1:3" s="16" customFormat="1" ht="37.5" x14ac:dyDescent="0.2">
      <c r="A592" s="9" t="s">
        <v>287</v>
      </c>
      <c r="B592" s="3" t="s">
        <v>711</v>
      </c>
      <c r="C592" s="39">
        <v>120000</v>
      </c>
    </row>
    <row r="593" spans="1:3" s="16" customFormat="1" x14ac:dyDescent="0.2">
      <c r="A593" s="42"/>
      <c r="B593" s="43" t="s">
        <v>692</v>
      </c>
      <c r="C593" s="44">
        <f t="shared" ref="C593" si="130">+C589+C592</f>
        <v>320000</v>
      </c>
    </row>
    <row r="594" spans="1:3" s="16" customFormat="1" x14ac:dyDescent="0.2">
      <c r="A594" s="38"/>
      <c r="B594" s="137"/>
      <c r="C594" s="39"/>
    </row>
    <row r="595" spans="1:3" s="16" customFormat="1" x14ac:dyDescent="0.2">
      <c r="A595" s="38"/>
      <c r="B595" s="137"/>
      <c r="C595" s="39"/>
    </row>
    <row r="596" spans="1:3" s="16" customFormat="1" ht="19.5" x14ac:dyDescent="0.2">
      <c r="A596" s="23" t="s">
        <v>736</v>
      </c>
      <c r="B596" s="21"/>
      <c r="C596" s="39"/>
    </row>
    <row r="597" spans="1:3" s="16" customFormat="1" ht="19.5" x14ac:dyDescent="0.2">
      <c r="A597" s="23" t="s">
        <v>377</v>
      </c>
      <c r="B597" s="21"/>
      <c r="C597" s="39"/>
    </row>
    <row r="598" spans="1:3" s="16" customFormat="1" ht="19.5" x14ac:dyDescent="0.2">
      <c r="A598" s="23" t="s">
        <v>469</v>
      </c>
      <c r="B598" s="21"/>
      <c r="C598" s="39"/>
    </row>
    <row r="599" spans="1:3" s="16" customFormat="1" ht="19.5" x14ac:dyDescent="0.2">
      <c r="A599" s="23" t="s">
        <v>293</v>
      </c>
      <c r="B599" s="21"/>
      <c r="C599" s="39"/>
    </row>
    <row r="600" spans="1:3" s="16" customFormat="1" x14ac:dyDescent="0.2">
      <c r="A600" s="38"/>
      <c r="B600" s="137"/>
      <c r="C600" s="39"/>
    </row>
    <row r="601" spans="1:3" s="16" customFormat="1" x14ac:dyDescent="0.2">
      <c r="A601" s="38"/>
      <c r="B601" s="137"/>
      <c r="C601" s="39"/>
    </row>
    <row r="602" spans="1:3" s="48" customFormat="1" x14ac:dyDescent="0.2">
      <c r="A602" s="25">
        <v>720000</v>
      </c>
      <c r="B602" s="137" t="s">
        <v>12</v>
      </c>
      <c r="C602" s="39">
        <f>C603</f>
        <v>4000</v>
      </c>
    </row>
    <row r="603" spans="1:3" s="22" customFormat="1" ht="19.5" x14ac:dyDescent="0.2">
      <c r="A603" s="24">
        <v>729000</v>
      </c>
      <c r="B603" s="8" t="s">
        <v>22</v>
      </c>
      <c r="C603" s="41">
        <f t="shared" ref="C603" si="131">C604</f>
        <v>4000</v>
      </c>
    </row>
    <row r="604" spans="1:3" s="16" customFormat="1" x14ac:dyDescent="0.2">
      <c r="A604" s="13">
        <v>729100</v>
      </c>
      <c r="B604" s="6" t="s">
        <v>22</v>
      </c>
      <c r="C604" s="40">
        <v>4000</v>
      </c>
    </row>
    <row r="605" spans="1:3" s="48" customFormat="1" x14ac:dyDescent="0.2">
      <c r="A605" s="9">
        <v>810000</v>
      </c>
      <c r="B605" s="137" t="s">
        <v>696</v>
      </c>
      <c r="C605" s="39">
        <f>C607</f>
        <v>24000</v>
      </c>
    </row>
    <row r="606" spans="1:3" s="22" customFormat="1" ht="19.5" x14ac:dyDescent="0.2">
      <c r="A606" s="24">
        <v>811000</v>
      </c>
      <c r="B606" s="21" t="s">
        <v>33</v>
      </c>
      <c r="C606" s="41">
        <f>C607</f>
        <v>24000</v>
      </c>
    </row>
    <row r="607" spans="1:3" s="16" customFormat="1" x14ac:dyDescent="0.2">
      <c r="A607" s="13">
        <v>811400</v>
      </c>
      <c r="B607" s="20" t="s">
        <v>737</v>
      </c>
      <c r="C607" s="40">
        <v>24000</v>
      </c>
    </row>
    <row r="608" spans="1:3" s="48" customFormat="1" x14ac:dyDescent="0.2">
      <c r="A608" s="25">
        <v>930000</v>
      </c>
      <c r="B608" s="137" t="s">
        <v>693</v>
      </c>
      <c r="C608" s="39">
        <f t="shared" ref="C608:C609" si="132">C609</f>
        <v>10000</v>
      </c>
    </row>
    <row r="609" spans="1:3" s="22" customFormat="1" ht="19.5" x14ac:dyDescent="0.2">
      <c r="A609" s="7">
        <v>931000</v>
      </c>
      <c r="B609" s="12" t="s">
        <v>614</v>
      </c>
      <c r="C609" s="41">
        <f t="shared" si="132"/>
        <v>10000</v>
      </c>
    </row>
    <row r="610" spans="1:3" s="16" customFormat="1" x14ac:dyDescent="0.2">
      <c r="A610" s="13">
        <v>931200</v>
      </c>
      <c r="B610" s="6" t="s">
        <v>686</v>
      </c>
      <c r="C610" s="40">
        <v>10000</v>
      </c>
    </row>
    <row r="611" spans="1:3" s="53" customFormat="1" ht="37.5" x14ac:dyDescent="0.2">
      <c r="A611" s="9" t="s">
        <v>287</v>
      </c>
      <c r="B611" s="3" t="s">
        <v>711</v>
      </c>
      <c r="C611" s="39">
        <v>10000</v>
      </c>
    </row>
    <row r="612" spans="1:3" s="16" customFormat="1" x14ac:dyDescent="0.2">
      <c r="A612" s="42"/>
      <c r="B612" s="43" t="s">
        <v>692</v>
      </c>
      <c r="C612" s="44">
        <f>C602+C605+C608+C611</f>
        <v>48000</v>
      </c>
    </row>
    <row r="613" spans="1:3" s="16" customFormat="1" x14ac:dyDescent="0.2">
      <c r="A613" s="38"/>
      <c r="B613" s="137"/>
      <c r="C613" s="39"/>
    </row>
    <row r="614" spans="1:3" s="16" customFormat="1" x14ac:dyDescent="0.2">
      <c r="A614" s="38"/>
      <c r="B614" s="137"/>
      <c r="C614" s="39"/>
    </row>
    <row r="615" spans="1:3" s="16" customFormat="1" ht="19.5" x14ac:dyDescent="0.2">
      <c r="A615" s="23" t="s">
        <v>715</v>
      </c>
      <c r="B615" s="21"/>
      <c r="C615" s="39"/>
    </row>
    <row r="616" spans="1:3" s="16" customFormat="1" ht="19.5" x14ac:dyDescent="0.2">
      <c r="A616" s="23" t="s">
        <v>377</v>
      </c>
      <c r="B616" s="21"/>
      <c r="C616" s="39"/>
    </row>
    <row r="617" spans="1:3" s="16" customFormat="1" ht="19.5" x14ac:dyDescent="0.2">
      <c r="A617" s="23" t="s">
        <v>471</v>
      </c>
      <c r="B617" s="21"/>
      <c r="C617" s="39"/>
    </row>
    <row r="618" spans="1:3" s="16" customFormat="1" ht="19.5" x14ac:dyDescent="0.2">
      <c r="A618" s="23" t="s">
        <v>293</v>
      </c>
      <c r="B618" s="21"/>
      <c r="C618" s="39"/>
    </row>
    <row r="619" spans="1:3" s="16" customFormat="1" x14ac:dyDescent="0.2">
      <c r="A619" s="38"/>
      <c r="B619" s="137"/>
      <c r="C619" s="39"/>
    </row>
    <row r="620" spans="1:3" s="48" customFormat="1" x14ac:dyDescent="0.2">
      <c r="A620" s="25">
        <v>930000</v>
      </c>
      <c r="B620" s="50" t="s">
        <v>693</v>
      </c>
      <c r="C620" s="39">
        <f t="shared" ref="C620:C621" si="133">C621</f>
        <v>4000</v>
      </c>
    </row>
    <row r="621" spans="1:3" s="22" customFormat="1" ht="19.5" x14ac:dyDescent="0.2">
      <c r="A621" s="7">
        <v>931000</v>
      </c>
      <c r="B621" s="12" t="s">
        <v>614</v>
      </c>
      <c r="C621" s="41">
        <f t="shared" si="133"/>
        <v>4000</v>
      </c>
    </row>
    <row r="622" spans="1:3" s="16" customFormat="1" x14ac:dyDescent="0.2">
      <c r="A622" s="14">
        <v>931200</v>
      </c>
      <c r="B622" s="6" t="s">
        <v>686</v>
      </c>
      <c r="C622" s="40">
        <v>4000</v>
      </c>
    </row>
    <row r="623" spans="1:3" s="53" customFormat="1" x14ac:dyDescent="0.2">
      <c r="A623" s="51"/>
      <c r="B623" s="61" t="s">
        <v>692</v>
      </c>
      <c r="C623" s="52">
        <f>C620</f>
        <v>4000</v>
      </c>
    </row>
    <row r="624" spans="1:3" s="16" customFormat="1" x14ac:dyDescent="0.2">
      <c r="A624" s="38"/>
      <c r="B624" s="137"/>
      <c r="C624" s="39"/>
    </row>
    <row r="625" spans="1:3" s="16" customFormat="1" x14ac:dyDescent="0.2">
      <c r="A625" s="25"/>
      <c r="B625" s="137"/>
      <c r="C625" s="40"/>
    </row>
    <row r="626" spans="1:3" s="16" customFormat="1" ht="19.5" x14ac:dyDescent="0.2">
      <c r="A626" s="23" t="s">
        <v>472</v>
      </c>
      <c r="B626" s="21"/>
      <c r="C626" s="40"/>
    </row>
    <row r="627" spans="1:3" s="16" customFormat="1" ht="19.5" x14ac:dyDescent="0.2">
      <c r="A627" s="23" t="s">
        <v>377</v>
      </c>
      <c r="B627" s="21"/>
      <c r="C627" s="40"/>
    </row>
    <row r="628" spans="1:3" s="16" customFormat="1" ht="19.5" x14ac:dyDescent="0.2">
      <c r="A628" s="23" t="s">
        <v>473</v>
      </c>
      <c r="B628" s="21"/>
      <c r="C628" s="40"/>
    </row>
    <row r="629" spans="1:3" s="16" customFormat="1" ht="19.5" x14ac:dyDescent="0.2">
      <c r="A629" s="23" t="s">
        <v>293</v>
      </c>
      <c r="B629" s="21"/>
      <c r="C629" s="40"/>
    </row>
    <row r="630" spans="1:3" s="16" customFormat="1" x14ac:dyDescent="0.2">
      <c r="A630" s="23"/>
      <c r="B630" s="18"/>
      <c r="C630" s="39"/>
    </row>
    <row r="631" spans="1:3" s="48" customFormat="1" ht="18.75" customHeight="1" x14ac:dyDescent="0.2">
      <c r="A631" s="25">
        <v>930000</v>
      </c>
      <c r="B631" s="50" t="s">
        <v>693</v>
      </c>
      <c r="C631" s="39">
        <f t="shared" ref="C631" si="134">+C632</f>
        <v>3000000</v>
      </c>
    </row>
    <row r="632" spans="1:3" s="16" customFormat="1" ht="19.5" x14ac:dyDescent="0.2">
      <c r="A632" s="7">
        <v>931000</v>
      </c>
      <c r="B632" s="12" t="s">
        <v>614</v>
      </c>
      <c r="C632" s="41">
        <f t="shared" ref="C632" si="135">SUM(C633:C633)</f>
        <v>3000000</v>
      </c>
    </row>
    <row r="633" spans="1:3" s="16" customFormat="1" x14ac:dyDescent="0.2">
      <c r="A633" s="14">
        <v>931200</v>
      </c>
      <c r="B633" s="6" t="s">
        <v>686</v>
      </c>
      <c r="C633" s="40">
        <v>3000000</v>
      </c>
    </row>
    <row r="634" spans="1:3" s="48" customFormat="1" ht="37.5" x14ac:dyDescent="0.2">
      <c r="A634" s="9" t="s">
        <v>287</v>
      </c>
      <c r="B634" s="3" t="s">
        <v>711</v>
      </c>
      <c r="C634" s="39">
        <v>5500000</v>
      </c>
    </row>
    <row r="635" spans="1:3" s="16" customFormat="1" x14ac:dyDescent="0.2">
      <c r="A635" s="42"/>
      <c r="B635" s="43" t="s">
        <v>692</v>
      </c>
      <c r="C635" s="44">
        <f t="shared" ref="C635" si="136">+C631+C634</f>
        <v>8500000</v>
      </c>
    </row>
    <row r="636" spans="1:3" s="16" customFormat="1" x14ac:dyDescent="0.2">
      <c r="A636" s="25"/>
      <c r="B636" s="20"/>
      <c r="C636" s="40"/>
    </row>
    <row r="637" spans="1:3" s="16" customFormat="1" x14ac:dyDescent="0.2">
      <c r="A637" s="25"/>
      <c r="B637" s="137"/>
      <c r="C637" s="39"/>
    </row>
    <row r="638" spans="1:3" s="16" customFormat="1" ht="19.5" x14ac:dyDescent="0.2">
      <c r="A638" s="23" t="s">
        <v>474</v>
      </c>
      <c r="B638" s="21"/>
      <c r="C638" s="40"/>
    </row>
    <row r="639" spans="1:3" s="16" customFormat="1" ht="19.5" x14ac:dyDescent="0.2">
      <c r="A639" s="23" t="s">
        <v>377</v>
      </c>
      <c r="B639" s="21"/>
      <c r="C639" s="40"/>
    </row>
    <row r="640" spans="1:3" s="16" customFormat="1" ht="19.5" x14ac:dyDescent="0.2">
      <c r="A640" s="23" t="s">
        <v>475</v>
      </c>
      <c r="B640" s="21"/>
      <c r="C640" s="40"/>
    </row>
    <row r="641" spans="1:3" s="16" customFormat="1" ht="19.5" x14ac:dyDescent="0.2">
      <c r="A641" s="23" t="s">
        <v>293</v>
      </c>
      <c r="B641" s="21"/>
      <c r="C641" s="40"/>
    </row>
    <row r="642" spans="1:3" s="16" customFormat="1" x14ac:dyDescent="0.2">
      <c r="A642" s="23"/>
      <c r="B642" s="18"/>
      <c r="C642" s="39"/>
    </row>
    <row r="643" spans="1:3" s="48" customFormat="1" ht="18.75" customHeight="1" x14ac:dyDescent="0.2">
      <c r="A643" s="25">
        <v>930000</v>
      </c>
      <c r="B643" s="50" t="s">
        <v>693</v>
      </c>
      <c r="C643" s="39">
        <f t="shared" ref="C643" si="137">+C644</f>
        <v>1200000</v>
      </c>
    </row>
    <row r="644" spans="1:3" s="16" customFormat="1" ht="19.5" x14ac:dyDescent="0.2">
      <c r="A644" s="7">
        <v>931000</v>
      </c>
      <c r="B644" s="12" t="s">
        <v>614</v>
      </c>
      <c r="C644" s="41">
        <f t="shared" ref="C644" si="138">SUM(C645:C645)</f>
        <v>1200000</v>
      </c>
    </row>
    <row r="645" spans="1:3" s="16" customFormat="1" x14ac:dyDescent="0.2">
      <c r="A645" s="14">
        <v>931200</v>
      </c>
      <c r="B645" s="6" t="s">
        <v>686</v>
      </c>
      <c r="C645" s="40">
        <v>1200000</v>
      </c>
    </row>
    <row r="646" spans="1:3" s="48" customFormat="1" ht="37.5" x14ac:dyDescent="0.2">
      <c r="A646" s="9" t="s">
        <v>287</v>
      </c>
      <c r="B646" s="3" t="s">
        <v>711</v>
      </c>
      <c r="C646" s="39">
        <v>600000</v>
      </c>
    </row>
    <row r="647" spans="1:3" s="16" customFormat="1" x14ac:dyDescent="0.2">
      <c r="A647" s="42"/>
      <c r="B647" s="43" t="s">
        <v>692</v>
      </c>
      <c r="C647" s="44">
        <f t="shared" ref="C647" si="139">+C643+C646</f>
        <v>1800000</v>
      </c>
    </row>
    <row r="648" spans="1:3" s="16" customFormat="1" x14ac:dyDescent="0.2">
      <c r="A648" s="25"/>
      <c r="B648" s="20"/>
      <c r="C648" s="40"/>
    </row>
    <row r="649" spans="1:3" s="16" customFormat="1" x14ac:dyDescent="0.2">
      <c r="A649" s="25"/>
      <c r="B649" s="137"/>
      <c r="C649" s="39"/>
    </row>
    <row r="650" spans="1:3" s="16" customFormat="1" ht="19.5" x14ac:dyDescent="0.2">
      <c r="A650" s="23" t="s">
        <v>476</v>
      </c>
      <c r="B650" s="21"/>
      <c r="C650" s="40"/>
    </row>
    <row r="651" spans="1:3" s="16" customFormat="1" ht="19.5" x14ac:dyDescent="0.2">
      <c r="A651" s="23" t="s">
        <v>377</v>
      </c>
      <c r="B651" s="21"/>
      <c r="C651" s="40"/>
    </row>
    <row r="652" spans="1:3" s="16" customFormat="1" ht="19.5" x14ac:dyDescent="0.2">
      <c r="A652" s="23" t="s">
        <v>477</v>
      </c>
      <c r="B652" s="21"/>
      <c r="C652" s="40"/>
    </row>
    <row r="653" spans="1:3" s="16" customFormat="1" ht="19.5" x14ac:dyDescent="0.2">
      <c r="A653" s="23" t="s">
        <v>293</v>
      </c>
      <c r="B653" s="21"/>
      <c r="C653" s="40"/>
    </row>
    <row r="654" spans="1:3" s="16" customFormat="1" x14ac:dyDescent="0.2">
      <c r="A654" s="23"/>
      <c r="B654" s="18"/>
      <c r="C654" s="39"/>
    </row>
    <row r="655" spans="1:3" s="48" customFormat="1" ht="18.75" customHeight="1" x14ac:dyDescent="0.2">
      <c r="A655" s="25">
        <v>930000</v>
      </c>
      <c r="B655" s="50" t="s">
        <v>693</v>
      </c>
      <c r="C655" s="39">
        <f t="shared" ref="C655" si="140">+C656</f>
        <v>33475800</v>
      </c>
    </row>
    <row r="656" spans="1:3" s="16" customFormat="1" ht="19.5" x14ac:dyDescent="0.2">
      <c r="A656" s="7">
        <v>931000</v>
      </c>
      <c r="B656" s="12" t="s">
        <v>614</v>
      </c>
      <c r="C656" s="41">
        <f>SUM(C657:C657)</f>
        <v>33475800</v>
      </c>
    </row>
    <row r="657" spans="1:3" s="16" customFormat="1" x14ac:dyDescent="0.2">
      <c r="A657" s="14">
        <v>931200</v>
      </c>
      <c r="B657" s="6" t="s">
        <v>686</v>
      </c>
      <c r="C657" s="40">
        <v>33475800</v>
      </c>
    </row>
    <row r="658" spans="1:3" s="48" customFormat="1" ht="37.5" x14ac:dyDescent="0.2">
      <c r="A658" s="9" t="s">
        <v>287</v>
      </c>
      <c r="B658" s="3" t="s">
        <v>711</v>
      </c>
      <c r="C658" s="39">
        <v>7100000</v>
      </c>
    </row>
    <row r="659" spans="1:3" s="16" customFormat="1" x14ac:dyDescent="0.2">
      <c r="A659" s="42"/>
      <c r="B659" s="43" t="s">
        <v>692</v>
      </c>
      <c r="C659" s="44">
        <f t="shared" ref="C659" si="141">+C655+C658</f>
        <v>40575800</v>
      </c>
    </row>
    <row r="660" spans="1:3" s="16" customFormat="1" x14ac:dyDescent="0.2">
      <c r="A660" s="38"/>
      <c r="B660" s="137"/>
      <c r="C660" s="39"/>
    </row>
    <row r="661" spans="1:3" s="16" customFormat="1" x14ac:dyDescent="0.2">
      <c r="A661" s="38"/>
      <c r="B661" s="137"/>
      <c r="C661" s="39"/>
    </row>
    <row r="662" spans="1:3" s="16" customFormat="1" ht="19.5" x14ac:dyDescent="0.2">
      <c r="A662" s="23" t="s">
        <v>478</v>
      </c>
      <c r="B662" s="21"/>
      <c r="C662" s="40"/>
    </row>
    <row r="663" spans="1:3" s="16" customFormat="1" ht="19.5" x14ac:dyDescent="0.2">
      <c r="A663" s="23" t="s">
        <v>377</v>
      </c>
      <c r="B663" s="21"/>
      <c r="C663" s="40"/>
    </row>
    <row r="664" spans="1:3" s="16" customFormat="1" ht="19.5" x14ac:dyDescent="0.2">
      <c r="A664" s="23" t="s">
        <v>479</v>
      </c>
      <c r="B664" s="21"/>
      <c r="C664" s="40"/>
    </row>
    <row r="665" spans="1:3" s="16" customFormat="1" ht="19.5" x14ac:dyDescent="0.2">
      <c r="A665" s="23" t="s">
        <v>293</v>
      </c>
      <c r="B665" s="21"/>
      <c r="C665" s="40"/>
    </row>
    <row r="666" spans="1:3" s="16" customFormat="1" x14ac:dyDescent="0.2">
      <c r="A666" s="23"/>
      <c r="B666" s="18"/>
      <c r="C666" s="39"/>
    </row>
    <row r="667" spans="1:3" s="48" customFormat="1" ht="18.75" customHeight="1" x14ac:dyDescent="0.2">
      <c r="A667" s="25">
        <v>930000</v>
      </c>
      <c r="B667" s="50" t="s">
        <v>693</v>
      </c>
      <c r="C667" s="39">
        <f t="shared" ref="C667" si="142">+C668</f>
        <v>865600</v>
      </c>
    </row>
    <row r="668" spans="1:3" s="16" customFormat="1" ht="19.5" x14ac:dyDescent="0.2">
      <c r="A668" s="7">
        <v>931000</v>
      </c>
      <c r="B668" s="12" t="s">
        <v>614</v>
      </c>
      <c r="C668" s="41">
        <f t="shared" ref="C668" si="143">SUM(C669:C669)</f>
        <v>865600</v>
      </c>
    </row>
    <row r="669" spans="1:3" s="16" customFormat="1" x14ac:dyDescent="0.2">
      <c r="A669" s="14">
        <v>931200</v>
      </c>
      <c r="B669" s="6" t="s">
        <v>686</v>
      </c>
      <c r="C669" s="40">
        <v>865600</v>
      </c>
    </row>
    <row r="670" spans="1:3" s="16" customFormat="1" ht="37.5" x14ac:dyDescent="0.2">
      <c r="A670" s="9" t="s">
        <v>287</v>
      </c>
      <c r="B670" s="3" t="s">
        <v>711</v>
      </c>
      <c r="C670" s="39">
        <v>1034400</v>
      </c>
    </row>
    <row r="671" spans="1:3" s="16" customFormat="1" x14ac:dyDescent="0.2">
      <c r="A671" s="42"/>
      <c r="B671" s="43" t="s">
        <v>692</v>
      </c>
      <c r="C671" s="44">
        <f t="shared" ref="C671" si="144">+C667+C670</f>
        <v>1900000</v>
      </c>
    </row>
    <row r="672" spans="1:3" s="16" customFormat="1" x14ac:dyDescent="0.2">
      <c r="A672" s="25"/>
      <c r="B672" s="20"/>
      <c r="C672" s="40"/>
    </row>
    <row r="673" spans="1:3" s="16" customFormat="1" x14ac:dyDescent="0.2">
      <c r="A673" s="25"/>
      <c r="B673" s="137"/>
      <c r="C673" s="39"/>
    </row>
    <row r="674" spans="1:3" s="16" customFormat="1" ht="19.5" x14ac:dyDescent="0.2">
      <c r="A674" s="23" t="s">
        <v>480</v>
      </c>
      <c r="B674" s="21"/>
      <c r="C674" s="40"/>
    </row>
    <row r="675" spans="1:3" s="16" customFormat="1" ht="19.5" x14ac:dyDescent="0.2">
      <c r="A675" s="23" t="s">
        <v>377</v>
      </c>
      <c r="B675" s="21"/>
      <c r="C675" s="40"/>
    </row>
    <row r="676" spans="1:3" s="16" customFormat="1" ht="19.5" x14ac:dyDescent="0.2">
      <c r="A676" s="23" t="s">
        <v>481</v>
      </c>
      <c r="B676" s="21"/>
      <c r="C676" s="40"/>
    </row>
    <row r="677" spans="1:3" s="16" customFormat="1" ht="19.5" x14ac:dyDescent="0.2">
      <c r="A677" s="23" t="s">
        <v>293</v>
      </c>
      <c r="B677" s="21"/>
      <c r="C677" s="40"/>
    </row>
    <row r="678" spans="1:3" s="16" customFormat="1" x14ac:dyDescent="0.2">
      <c r="A678" s="23"/>
      <c r="B678" s="18"/>
      <c r="C678" s="39"/>
    </row>
    <row r="679" spans="1:3" s="48" customFormat="1" ht="18.75" customHeight="1" x14ac:dyDescent="0.2">
      <c r="A679" s="25">
        <v>930000</v>
      </c>
      <c r="B679" s="50" t="s">
        <v>693</v>
      </c>
      <c r="C679" s="39">
        <f t="shared" ref="C679" si="145">+C680</f>
        <v>200000</v>
      </c>
    </row>
    <row r="680" spans="1:3" s="16" customFormat="1" ht="19.5" x14ac:dyDescent="0.2">
      <c r="A680" s="7">
        <v>931000</v>
      </c>
      <c r="B680" s="12" t="s">
        <v>614</v>
      </c>
      <c r="C680" s="41">
        <f t="shared" ref="C680" si="146">SUM(C681:C681)</f>
        <v>200000</v>
      </c>
    </row>
    <row r="681" spans="1:3" s="16" customFormat="1" x14ac:dyDescent="0.2">
      <c r="A681" s="14">
        <v>931200</v>
      </c>
      <c r="B681" s="6" t="s">
        <v>686</v>
      </c>
      <c r="C681" s="40">
        <v>200000</v>
      </c>
    </row>
    <row r="682" spans="1:3" s="48" customFormat="1" ht="37.5" x14ac:dyDescent="0.2">
      <c r="A682" s="9" t="s">
        <v>287</v>
      </c>
      <c r="B682" s="3" t="s">
        <v>711</v>
      </c>
      <c r="C682" s="39">
        <v>800000</v>
      </c>
    </row>
    <row r="683" spans="1:3" s="16" customFormat="1" x14ac:dyDescent="0.2">
      <c r="A683" s="42"/>
      <c r="B683" s="43" t="s">
        <v>692</v>
      </c>
      <c r="C683" s="44">
        <f t="shared" ref="C683" si="147">+C679+C682</f>
        <v>1000000</v>
      </c>
    </row>
    <row r="684" spans="1:3" s="16" customFormat="1" x14ac:dyDescent="0.2">
      <c r="A684" s="25"/>
      <c r="B684" s="20"/>
      <c r="C684" s="40"/>
    </row>
    <row r="685" spans="1:3" s="16" customFormat="1" x14ac:dyDescent="0.2">
      <c r="A685" s="25"/>
      <c r="B685" s="20"/>
      <c r="C685" s="40"/>
    </row>
    <row r="686" spans="1:3" s="16" customFormat="1" x14ac:dyDescent="0.2">
      <c r="A686" s="23" t="s">
        <v>482</v>
      </c>
      <c r="B686" s="20"/>
      <c r="C686" s="40"/>
    </row>
    <row r="687" spans="1:3" s="16" customFormat="1" x14ac:dyDescent="0.2">
      <c r="A687" s="23" t="s">
        <v>377</v>
      </c>
      <c r="B687" s="20"/>
      <c r="C687" s="40"/>
    </row>
    <row r="688" spans="1:3" s="16" customFormat="1" x14ac:dyDescent="0.2">
      <c r="A688" s="23" t="s">
        <v>483</v>
      </c>
      <c r="B688" s="20"/>
      <c r="C688" s="40"/>
    </row>
    <row r="689" spans="1:3" s="16" customFormat="1" x14ac:dyDescent="0.2">
      <c r="A689" s="23" t="s">
        <v>293</v>
      </c>
      <c r="B689" s="20"/>
      <c r="C689" s="40"/>
    </row>
    <row r="690" spans="1:3" s="16" customFormat="1" x14ac:dyDescent="0.2">
      <c r="A690" s="25"/>
      <c r="B690" s="20"/>
      <c r="C690" s="40"/>
    </row>
    <row r="691" spans="1:3" s="48" customFormat="1" ht="18.75" customHeight="1" x14ac:dyDescent="0.2">
      <c r="A691" s="25">
        <v>930000</v>
      </c>
      <c r="B691" s="50" t="s">
        <v>693</v>
      </c>
      <c r="C691" s="39">
        <f t="shared" ref="C691" si="148">+C692</f>
        <v>500000</v>
      </c>
    </row>
    <row r="692" spans="1:3" s="16" customFormat="1" ht="19.5" x14ac:dyDescent="0.2">
      <c r="A692" s="7">
        <v>931000</v>
      </c>
      <c r="B692" s="12" t="s">
        <v>614</v>
      </c>
      <c r="C692" s="41">
        <f t="shared" ref="C692" si="149">SUM(C693:C693)</f>
        <v>500000</v>
      </c>
    </row>
    <row r="693" spans="1:3" s="16" customFormat="1" x14ac:dyDescent="0.2">
      <c r="A693" s="14">
        <v>931200</v>
      </c>
      <c r="B693" s="6" t="s">
        <v>686</v>
      </c>
      <c r="C693" s="40">
        <v>500000</v>
      </c>
    </row>
    <row r="694" spans="1:3" s="16" customFormat="1" ht="37.5" x14ac:dyDescent="0.2">
      <c r="A694" s="9" t="s">
        <v>287</v>
      </c>
      <c r="B694" s="3" t="s">
        <v>711</v>
      </c>
      <c r="C694" s="39">
        <v>300000</v>
      </c>
    </row>
    <row r="695" spans="1:3" s="16" customFormat="1" x14ac:dyDescent="0.2">
      <c r="A695" s="42"/>
      <c r="B695" s="43" t="s">
        <v>692</v>
      </c>
      <c r="C695" s="44">
        <f t="shared" ref="C695" si="150">+C691+C694</f>
        <v>800000</v>
      </c>
    </row>
    <row r="696" spans="1:3" s="16" customFormat="1" x14ac:dyDescent="0.2">
      <c r="A696" s="25"/>
      <c r="B696" s="20"/>
      <c r="C696" s="40"/>
    </row>
    <row r="697" spans="1:3" s="16" customFormat="1" x14ac:dyDescent="0.2">
      <c r="A697" s="25"/>
      <c r="B697" s="20"/>
      <c r="C697" s="40"/>
    </row>
    <row r="698" spans="1:3" s="16" customFormat="1" x14ac:dyDescent="0.2">
      <c r="A698" s="23" t="s">
        <v>486</v>
      </c>
      <c r="B698" s="20"/>
      <c r="C698" s="40"/>
    </row>
    <row r="699" spans="1:3" s="16" customFormat="1" x14ac:dyDescent="0.2">
      <c r="A699" s="23" t="s">
        <v>377</v>
      </c>
      <c r="B699" s="20"/>
      <c r="C699" s="40"/>
    </row>
    <row r="700" spans="1:3" s="16" customFormat="1" x14ac:dyDescent="0.2">
      <c r="A700" s="23" t="s">
        <v>487</v>
      </c>
      <c r="B700" s="20"/>
      <c r="C700" s="40"/>
    </row>
    <row r="701" spans="1:3" s="16" customFormat="1" x14ac:dyDescent="0.2">
      <c r="A701" s="23" t="s">
        <v>293</v>
      </c>
      <c r="B701" s="20"/>
      <c r="C701" s="40"/>
    </row>
    <row r="702" spans="1:3" s="16" customFormat="1" x14ac:dyDescent="0.2">
      <c r="A702" s="25"/>
      <c r="B702" s="20"/>
      <c r="C702" s="40"/>
    </row>
    <row r="703" spans="1:3" s="48" customFormat="1" ht="18.75" customHeight="1" x14ac:dyDescent="0.2">
      <c r="A703" s="25">
        <v>930000</v>
      </c>
      <c r="B703" s="50" t="s">
        <v>693</v>
      </c>
      <c r="C703" s="39">
        <f t="shared" ref="C703" si="151">+C704</f>
        <v>10000</v>
      </c>
    </row>
    <row r="704" spans="1:3" s="16" customFormat="1" ht="19.5" x14ac:dyDescent="0.2">
      <c r="A704" s="7">
        <v>931000</v>
      </c>
      <c r="B704" s="12" t="s">
        <v>614</v>
      </c>
      <c r="C704" s="41">
        <f t="shared" ref="C704" si="152">SUM(C705:C705)</f>
        <v>10000</v>
      </c>
    </row>
    <row r="705" spans="1:3" s="16" customFormat="1" x14ac:dyDescent="0.2">
      <c r="A705" s="14">
        <v>931200</v>
      </c>
      <c r="B705" s="6" t="s">
        <v>686</v>
      </c>
      <c r="C705" s="40">
        <v>10000</v>
      </c>
    </row>
    <row r="706" spans="1:3" s="16" customFormat="1" x14ac:dyDescent="0.2">
      <c r="A706" s="42"/>
      <c r="B706" s="43" t="s">
        <v>692</v>
      </c>
      <c r="C706" s="44">
        <f>+C703</f>
        <v>10000</v>
      </c>
    </row>
    <row r="707" spans="1:3" s="16" customFormat="1" x14ac:dyDescent="0.2">
      <c r="A707" s="38"/>
      <c r="B707" s="137"/>
      <c r="C707" s="39"/>
    </row>
    <row r="708" spans="1:3" s="16" customFormat="1" x14ac:dyDescent="0.2">
      <c r="A708" s="38"/>
      <c r="B708" s="137"/>
      <c r="C708" s="39"/>
    </row>
    <row r="709" spans="1:3" s="16" customFormat="1" x14ac:dyDescent="0.2">
      <c r="A709" s="23" t="s">
        <v>649</v>
      </c>
      <c r="B709" s="20"/>
      <c r="C709" s="39"/>
    </row>
    <row r="710" spans="1:3" s="16" customFormat="1" x14ac:dyDescent="0.2">
      <c r="A710" s="23" t="s">
        <v>377</v>
      </c>
      <c r="B710" s="20"/>
      <c r="C710" s="39"/>
    </row>
    <row r="711" spans="1:3" s="16" customFormat="1" x14ac:dyDescent="0.2">
      <c r="A711" s="23" t="s">
        <v>650</v>
      </c>
      <c r="B711" s="20"/>
      <c r="C711" s="39"/>
    </row>
    <row r="712" spans="1:3" s="16" customFormat="1" x14ac:dyDescent="0.2">
      <c r="A712" s="23" t="s">
        <v>293</v>
      </c>
      <c r="B712" s="20"/>
      <c r="C712" s="39"/>
    </row>
    <row r="713" spans="1:3" s="16" customFormat="1" x14ac:dyDescent="0.2">
      <c r="A713" s="25"/>
      <c r="B713" s="20"/>
      <c r="C713" s="39"/>
    </row>
    <row r="714" spans="1:3" s="48" customFormat="1" ht="18.75" customHeight="1" x14ac:dyDescent="0.2">
      <c r="A714" s="25">
        <v>930000</v>
      </c>
      <c r="B714" s="50" t="s">
        <v>693</v>
      </c>
      <c r="C714" s="39">
        <f t="shared" ref="C714" si="153">+C715</f>
        <v>1140000</v>
      </c>
    </row>
    <row r="715" spans="1:3" s="22" customFormat="1" ht="19.5" x14ac:dyDescent="0.2">
      <c r="A715" s="7">
        <v>931000</v>
      </c>
      <c r="B715" s="12" t="s">
        <v>614</v>
      </c>
      <c r="C715" s="41">
        <f t="shared" ref="C715" si="154">SUM(C716:C716)</f>
        <v>1140000</v>
      </c>
    </row>
    <row r="716" spans="1:3" s="16" customFormat="1" x14ac:dyDescent="0.2">
      <c r="A716" s="14">
        <v>931200</v>
      </c>
      <c r="B716" s="6" t="s">
        <v>686</v>
      </c>
      <c r="C716" s="40">
        <v>1140000</v>
      </c>
    </row>
    <row r="717" spans="1:3" s="48" customFormat="1" ht="37.5" x14ac:dyDescent="0.2">
      <c r="A717" s="9" t="s">
        <v>287</v>
      </c>
      <c r="B717" s="3" t="s">
        <v>711</v>
      </c>
      <c r="C717" s="39">
        <v>360000</v>
      </c>
    </row>
    <row r="718" spans="1:3" s="53" customFormat="1" x14ac:dyDescent="0.2">
      <c r="A718" s="51"/>
      <c r="B718" s="43" t="s">
        <v>692</v>
      </c>
      <c r="C718" s="52">
        <f t="shared" ref="C718" si="155">+C714+C717</f>
        <v>1500000</v>
      </c>
    </row>
    <row r="719" spans="1:3" s="16" customFormat="1" x14ac:dyDescent="0.2">
      <c r="A719" s="38"/>
      <c r="B719" s="137"/>
      <c r="C719" s="39"/>
    </row>
    <row r="720" spans="1:3" s="16" customFormat="1" x14ac:dyDescent="0.2">
      <c r="A720" s="38"/>
      <c r="B720" s="137"/>
      <c r="C720" s="39"/>
    </row>
    <row r="721" spans="1:5" s="16" customFormat="1" ht="19.5" x14ac:dyDescent="0.2">
      <c r="A721" s="23" t="s">
        <v>357</v>
      </c>
      <c r="B721" s="21"/>
      <c r="C721" s="39"/>
    </row>
    <row r="722" spans="1:5" s="16" customFormat="1" ht="19.5" x14ac:dyDescent="0.2">
      <c r="A722" s="23" t="s">
        <v>490</v>
      </c>
      <c r="B722" s="21"/>
      <c r="C722" s="39"/>
    </row>
    <row r="723" spans="1:5" s="16" customFormat="1" ht="19.5" x14ac:dyDescent="0.2">
      <c r="A723" s="23" t="s">
        <v>406</v>
      </c>
      <c r="B723" s="21"/>
      <c r="C723" s="39"/>
    </row>
    <row r="724" spans="1:5" s="16" customFormat="1" ht="19.5" x14ac:dyDescent="0.2">
      <c r="A724" s="23" t="s">
        <v>359</v>
      </c>
      <c r="B724" s="21"/>
      <c r="C724" s="39"/>
    </row>
    <row r="725" spans="1:5" s="16" customFormat="1" ht="18.75" customHeight="1" x14ac:dyDescent="0.2">
      <c r="A725" s="23"/>
      <c r="B725" s="18"/>
      <c r="C725" s="39"/>
    </row>
    <row r="726" spans="1:5" s="48" customFormat="1" x14ac:dyDescent="0.2">
      <c r="A726" s="9">
        <v>720000</v>
      </c>
      <c r="B726" s="3" t="s">
        <v>12</v>
      </c>
      <c r="C726" s="39">
        <f t="shared" ref="C726" si="156">+C727+C729+C731</f>
        <v>10306500</v>
      </c>
    </row>
    <row r="727" spans="1:5" s="22" customFormat="1" ht="19.5" x14ac:dyDescent="0.2">
      <c r="A727" s="24">
        <v>722000</v>
      </c>
      <c r="B727" s="19" t="s">
        <v>694</v>
      </c>
      <c r="C727" s="41">
        <f t="shared" ref="C727" si="157">SUM(C728:C728)</f>
        <v>10274100</v>
      </c>
    </row>
    <row r="728" spans="1:5" s="16" customFormat="1" x14ac:dyDescent="0.2">
      <c r="A728" s="13">
        <v>722500</v>
      </c>
      <c r="B728" s="6" t="s">
        <v>19</v>
      </c>
      <c r="C728" s="40">
        <v>10274100</v>
      </c>
      <c r="E728" s="54"/>
    </row>
    <row r="729" spans="1:5" s="22" customFormat="1" ht="39" x14ac:dyDescent="0.2">
      <c r="A729" s="24">
        <v>728000</v>
      </c>
      <c r="B729" s="19" t="s">
        <v>540</v>
      </c>
      <c r="C729" s="41">
        <f t="shared" ref="C729" si="158">C730</f>
        <v>20400</v>
      </c>
    </row>
    <row r="730" spans="1:5" s="16" customFormat="1" ht="37.5" x14ac:dyDescent="0.2">
      <c r="A730" s="13">
        <v>728200</v>
      </c>
      <c r="B730" s="6" t="s">
        <v>687</v>
      </c>
      <c r="C730" s="40">
        <v>20400</v>
      </c>
    </row>
    <row r="731" spans="1:5" s="22" customFormat="1" ht="19.5" x14ac:dyDescent="0.2">
      <c r="A731" s="24">
        <v>729000</v>
      </c>
      <c r="B731" s="8" t="s">
        <v>22</v>
      </c>
      <c r="C731" s="41">
        <f>C732</f>
        <v>12000</v>
      </c>
    </row>
    <row r="732" spans="1:5" s="16" customFormat="1" x14ac:dyDescent="0.2">
      <c r="A732" s="13">
        <v>729100</v>
      </c>
      <c r="B732" s="6" t="s">
        <v>22</v>
      </c>
      <c r="C732" s="40">
        <v>12000</v>
      </c>
    </row>
    <row r="733" spans="1:5" s="48" customFormat="1" x14ac:dyDescent="0.2">
      <c r="A733" s="9">
        <v>780000</v>
      </c>
      <c r="B733" s="3" t="s">
        <v>567</v>
      </c>
      <c r="C733" s="39">
        <f t="shared" ref="C733:C734" si="159">C734</f>
        <v>2050000</v>
      </c>
    </row>
    <row r="734" spans="1:5" s="22" customFormat="1" ht="19.5" x14ac:dyDescent="0.2">
      <c r="A734" s="24">
        <v>788000</v>
      </c>
      <c r="B734" s="19" t="s">
        <v>31</v>
      </c>
      <c r="C734" s="41">
        <f t="shared" si="159"/>
        <v>2050000</v>
      </c>
    </row>
    <row r="735" spans="1:5" s="16" customFormat="1" x14ac:dyDescent="0.2">
      <c r="A735" s="13">
        <v>788100</v>
      </c>
      <c r="B735" s="6" t="s">
        <v>31</v>
      </c>
      <c r="C735" s="40">
        <v>2050000</v>
      </c>
    </row>
    <row r="736" spans="1:5" s="48" customFormat="1" x14ac:dyDescent="0.2">
      <c r="A736" s="9">
        <v>810000</v>
      </c>
      <c r="B736" s="137" t="s">
        <v>696</v>
      </c>
      <c r="C736" s="39">
        <f>C737</f>
        <v>150000</v>
      </c>
    </row>
    <row r="737" spans="1:3" s="22" customFormat="1" ht="39" x14ac:dyDescent="0.2">
      <c r="A737" s="24">
        <v>816000</v>
      </c>
      <c r="B737" s="21" t="s">
        <v>670</v>
      </c>
      <c r="C737" s="41">
        <f t="shared" ref="C737" si="160">C738</f>
        <v>150000</v>
      </c>
    </row>
    <row r="738" spans="1:3" s="16" customFormat="1" ht="18.75" customHeight="1" x14ac:dyDescent="0.2">
      <c r="A738" s="13">
        <v>816100</v>
      </c>
      <c r="B738" s="20" t="s">
        <v>670</v>
      </c>
      <c r="C738" s="40">
        <v>150000</v>
      </c>
    </row>
    <row r="739" spans="1:3" s="48" customFormat="1" x14ac:dyDescent="0.2">
      <c r="A739" s="25">
        <v>930000</v>
      </c>
      <c r="B739" s="50" t="s">
        <v>693</v>
      </c>
      <c r="C739" s="39">
        <f t="shared" ref="C739" si="161">C740+C744</f>
        <v>411800</v>
      </c>
    </row>
    <row r="740" spans="1:3" s="22" customFormat="1" ht="19.5" x14ac:dyDescent="0.2">
      <c r="A740" s="7">
        <v>931000</v>
      </c>
      <c r="B740" s="12" t="s">
        <v>614</v>
      </c>
      <c r="C740" s="41">
        <f t="shared" ref="C740" si="162">C741+C742+C743</f>
        <v>259000</v>
      </c>
    </row>
    <row r="741" spans="1:3" s="16" customFormat="1" x14ac:dyDescent="0.2">
      <c r="A741" s="14">
        <v>931100</v>
      </c>
      <c r="B741" s="20" t="s">
        <v>590</v>
      </c>
      <c r="C741" s="40">
        <v>196000</v>
      </c>
    </row>
    <row r="742" spans="1:3" s="16" customFormat="1" x14ac:dyDescent="0.2">
      <c r="A742" s="14">
        <v>931300</v>
      </c>
      <c r="B742" s="5" t="s">
        <v>689</v>
      </c>
      <c r="C742" s="40">
        <v>10000</v>
      </c>
    </row>
    <row r="743" spans="1:3" s="16" customFormat="1" x14ac:dyDescent="0.2">
      <c r="A743" s="14">
        <v>931900</v>
      </c>
      <c r="B743" s="6" t="s">
        <v>614</v>
      </c>
      <c r="C743" s="40">
        <v>53000</v>
      </c>
    </row>
    <row r="744" spans="1:3" s="22" customFormat="1" ht="19.5" x14ac:dyDescent="0.2">
      <c r="A744" s="7">
        <v>938000</v>
      </c>
      <c r="B744" s="12" t="s">
        <v>41</v>
      </c>
      <c r="C744" s="41">
        <f t="shared" ref="C744" si="163">C745+C746</f>
        <v>152800</v>
      </c>
    </row>
    <row r="745" spans="1:3" s="16" customFormat="1" x14ac:dyDescent="0.2">
      <c r="A745" s="62">
        <v>938100</v>
      </c>
      <c r="B745" s="5" t="s">
        <v>42</v>
      </c>
      <c r="C745" s="40">
        <v>100000</v>
      </c>
    </row>
    <row r="746" spans="1:3" s="16" customFormat="1" ht="37.5" x14ac:dyDescent="0.2">
      <c r="A746" s="62">
        <v>938200</v>
      </c>
      <c r="B746" s="63" t="s">
        <v>613</v>
      </c>
      <c r="C746" s="40">
        <v>52800</v>
      </c>
    </row>
    <row r="747" spans="1:3" s="16" customFormat="1" ht="37.5" x14ac:dyDescent="0.2">
      <c r="A747" s="9" t="s">
        <v>287</v>
      </c>
      <c r="B747" s="3" t="s">
        <v>711</v>
      </c>
      <c r="C747" s="39">
        <v>4275000</v>
      </c>
    </row>
    <row r="748" spans="1:3" s="58" customFormat="1" x14ac:dyDescent="0.2">
      <c r="A748" s="55"/>
      <c r="B748" s="56" t="s">
        <v>692</v>
      </c>
      <c r="C748" s="57">
        <f>+C726+C747+C733+C736+C739</f>
        <v>17193300</v>
      </c>
    </row>
    <row r="749" spans="1:3" s="16" customFormat="1" x14ac:dyDescent="0.2">
      <c r="A749" s="26"/>
      <c r="B749" s="137"/>
      <c r="C749" s="39"/>
    </row>
    <row r="750" spans="1:3" s="16" customFormat="1" x14ac:dyDescent="0.2">
      <c r="A750" s="26"/>
      <c r="B750" s="137"/>
      <c r="C750" s="39"/>
    </row>
    <row r="751" spans="1:3" s="16" customFormat="1" ht="19.5" x14ac:dyDescent="0.2">
      <c r="A751" s="23" t="s">
        <v>358</v>
      </c>
      <c r="B751" s="21"/>
      <c r="C751" s="39"/>
    </row>
    <row r="752" spans="1:3" s="16" customFormat="1" ht="19.5" x14ac:dyDescent="0.2">
      <c r="A752" s="23" t="s">
        <v>490</v>
      </c>
      <c r="B752" s="21"/>
      <c r="C752" s="39"/>
    </row>
    <row r="753" spans="1:3" s="16" customFormat="1" ht="19.5" x14ac:dyDescent="0.2">
      <c r="A753" s="23" t="s">
        <v>408</v>
      </c>
      <c r="B753" s="21"/>
      <c r="C753" s="39"/>
    </row>
    <row r="754" spans="1:3" s="16" customFormat="1" ht="19.5" x14ac:dyDescent="0.2">
      <c r="A754" s="23" t="s">
        <v>740</v>
      </c>
      <c r="B754" s="21"/>
      <c r="C754" s="39"/>
    </row>
    <row r="755" spans="1:3" s="16" customFormat="1" x14ac:dyDescent="0.2">
      <c r="A755" s="23"/>
      <c r="B755" s="18"/>
      <c r="C755" s="39"/>
    </row>
    <row r="756" spans="1:3" s="48" customFormat="1" ht="18.75" customHeight="1" x14ac:dyDescent="0.2">
      <c r="A756" s="9">
        <v>720000</v>
      </c>
      <c r="B756" s="3" t="s">
        <v>12</v>
      </c>
      <c r="C756" s="39">
        <f>+C757</f>
        <v>9525700</v>
      </c>
    </row>
    <row r="757" spans="1:3" s="22" customFormat="1" ht="19.5" x14ac:dyDescent="0.2">
      <c r="A757" s="24">
        <v>722000</v>
      </c>
      <c r="B757" s="19" t="s">
        <v>694</v>
      </c>
      <c r="C757" s="41">
        <f t="shared" ref="C757" si="164">+C758</f>
        <v>9525700</v>
      </c>
    </row>
    <row r="758" spans="1:3" s="16" customFormat="1" x14ac:dyDescent="0.2">
      <c r="A758" s="13">
        <v>722500</v>
      </c>
      <c r="B758" s="6" t="s">
        <v>19</v>
      </c>
      <c r="C758" s="40">
        <v>9525700</v>
      </c>
    </row>
    <row r="759" spans="1:3" s="48" customFormat="1" x14ac:dyDescent="0.2">
      <c r="A759" s="9">
        <v>780000</v>
      </c>
      <c r="B759" s="3" t="s">
        <v>567</v>
      </c>
      <c r="C759" s="39">
        <f>C760</f>
        <v>1387000</v>
      </c>
    </row>
    <row r="760" spans="1:3" s="22" customFormat="1" ht="19.5" x14ac:dyDescent="0.2">
      <c r="A760" s="24">
        <v>788000</v>
      </c>
      <c r="B760" s="19" t="s">
        <v>31</v>
      </c>
      <c r="C760" s="41">
        <f t="shared" ref="C760" si="165">C761</f>
        <v>1387000</v>
      </c>
    </row>
    <row r="761" spans="1:3" s="16" customFormat="1" x14ac:dyDescent="0.2">
      <c r="A761" s="13">
        <v>788100</v>
      </c>
      <c r="B761" s="6" t="s">
        <v>31</v>
      </c>
      <c r="C761" s="40">
        <v>1387000</v>
      </c>
    </row>
    <row r="762" spans="1:3" s="48" customFormat="1" x14ac:dyDescent="0.2">
      <c r="A762" s="9">
        <v>810000</v>
      </c>
      <c r="B762" s="137" t="s">
        <v>696</v>
      </c>
      <c r="C762" s="39">
        <f t="shared" ref="C762" si="166">C763</f>
        <v>39300</v>
      </c>
    </row>
    <row r="763" spans="1:3" s="22" customFormat="1" ht="19.5" x14ac:dyDescent="0.2">
      <c r="A763" s="24">
        <v>811000</v>
      </c>
      <c r="B763" s="21" t="s">
        <v>33</v>
      </c>
      <c r="C763" s="41">
        <f>C764</f>
        <v>39300</v>
      </c>
    </row>
    <row r="764" spans="1:3" s="16" customFormat="1" x14ac:dyDescent="0.2">
      <c r="A764" s="13">
        <v>811200</v>
      </c>
      <c r="B764" s="20" t="s">
        <v>35</v>
      </c>
      <c r="C764" s="40">
        <v>39300</v>
      </c>
    </row>
    <row r="765" spans="1:3" s="48" customFormat="1" x14ac:dyDescent="0.2">
      <c r="A765" s="25">
        <v>930000</v>
      </c>
      <c r="B765" s="50" t="s">
        <v>693</v>
      </c>
      <c r="C765" s="39">
        <f t="shared" ref="C765:C766" si="167">+C766</f>
        <v>68400</v>
      </c>
    </row>
    <row r="766" spans="1:3" s="16" customFormat="1" ht="19.5" x14ac:dyDescent="0.2">
      <c r="A766" s="7">
        <v>931000</v>
      </c>
      <c r="B766" s="12" t="s">
        <v>614</v>
      </c>
      <c r="C766" s="41">
        <f t="shared" si="167"/>
        <v>68400</v>
      </c>
    </row>
    <row r="767" spans="1:3" s="16" customFormat="1" x14ac:dyDescent="0.2">
      <c r="A767" s="14">
        <v>931100</v>
      </c>
      <c r="B767" s="6" t="s">
        <v>590</v>
      </c>
      <c r="C767" s="40">
        <v>68400</v>
      </c>
    </row>
    <row r="768" spans="1:3" s="16" customFormat="1" ht="37.5" x14ac:dyDescent="0.2">
      <c r="A768" s="9" t="s">
        <v>287</v>
      </c>
      <c r="B768" s="3" t="s">
        <v>711</v>
      </c>
      <c r="C768" s="39">
        <v>4060900</v>
      </c>
    </row>
    <row r="769" spans="1:3" s="58" customFormat="1" x14ac:dyDescent="0.2">
      <c r="A769" s="55"/>
      <c r="B769" s="56" t="s">
        <v>692</v>
      </c>
      <c r="C769" s="57">
        <f>+C756+C765+C768+C759+C762</f>
        <v>15081300</v>
      </c>
    </row>
    <row r="770" spans="1:3" s="16" customFormat="1" x14ac:dyDescent="0.2">
      <c r="A770" s="26"/>
      <c r="B770" s="137"/>
      <c r="C770" s="39"/>
    </row>
    <row r="771" spans="1:3" s="16" customFormat="1" x14ac:dyDescent="0.2">
      <c r="A771" s="26"/>
      <c r="B771" s="137"/>
      <c r="C771" s="39"/>
    </row>
    <row r="772" spans="1:3" s="16" customFormat="1" ht="19.5" x14ac:dyDescent="0.2">
      <c r="A772" s="23" t="s">
        <v>360</v>
      </c>
      <c r="B772" s="21"/>
      <c r="C772" s="39"/>
    </row>
    <row r="773" spans="1:3" s="16" customFormat="1" ht="19.5" x14ac:dyDescent="0.2">
      <c r="A773" s="23" t="s">
        <v>490</v>
      </c>
      <c r="B773" s="21"/>
      <c r="C773" s="39"/>
    </row>
    <row r="774" spans="1:3" s="16" customFormat="1" ht="19.5" x14ac:dyDescent="0.2">
      <c r="A774" s="23" t="s">
        <v>410</v>
      </c>
      <c r="B774" s="21"/>
      <c r="C774" s="39"/>
    </row>
    <row r="775" spans="1:3" s="16" customFormat="1" ht="19.5" x14ac:dyDescent="0.2">
      <c r="A775" s="23" t="s">
        <v>293</v>
      </c>
      <c r="B775" s="21"/>
      <c r="C775" s="39"/>
    </row>
    <row r="776" spans="1:3" s="16" customFormat="1" x14ac:dyDescent="0.2">
      <c r="A776" s="23"/>
      <c r="B776" s="18"/>
      <c r="C776" s="39"/>
    </row>
    <row r="777" spans="1:3" s="48" customFormat="1" ht="18.75" customHeight="1" x14ac:dyDescent="0.2">
      <c r="A777" s="9">
        <v>720000</v>
      </c>
      <c r="B777" s="3" t="s">
        <v>12</v>
      </c>
      <c r="C777" s="39">
        <f t="shared" ref="C777" si="168">+C778</f>
        <v>454600</v>
      </c>
    </row>
    <row r="778" spans="1:3" s="22" customFormat="1" ht="19.5" x14ac:dyDescent="0.2">
      <c r="A778" s="24">
        <v>722000</v>
      </c>
      <c r="B778" s="19" t="s">
        <v>694</v>
      </c>
      <c r="C778" s="41">
        <f t="shared" ref="C778" si="169">SUM(C779:C779)</f>
        <v>454600</v>
      </c>
    </row>
    <row r="779" spans="1:3" s="16" customFormat="1" x14ac:dyDescent="0.2">
      <c r="A779" s="13">
        <v>722500</v>
      </c>
      <c r="B779" s="6" t="s">
        <v>19</v>
      </c>
      <c r="C779" s="40">
        <v>454600</v>
      </c>
    </row>
    <row r="780" spans="1:3" s="48" customFormat="1" x14ac:dyDescent="0.2">
      <c r="A780" s="9">
        <v>780000</v>
      </c>
      <c r="B780" s="3" t="s">
        <v>567</v>
      </c>
      <c r="C780" s="39">
        <f t="shared" ref="C780:C781" si="170">C781</f>
        <v>52000</v>
      </c>
    </row>
    <row r="781" spans="1:3" s="22" customFormat="1" ht="19.5" x14ac:dyDescent="0.2">
      <c r="A781" s="24">
        <v>788000</v>
      </c>
      <c r="B781" s="19" t="s">
        <v>31</v>
      </c>
      <c r="C781" s="41">
        <f t="shared" si="170"/>
        <v>52000</v>
      </c>
    </row>
    <row r="782" spans="1:3" s="16" customFormat="1" x14ac:dyDescent="0.2">
      <c r="A782" s="13">
        <v>788100</v>
      </c>
      <c r="B782" s="6" t="s">
        <v>31</v>
      </c>
      <c r="C782" s="40">
        <v>52000</v>
      </c>
    </row>
    <row r="783" spans="1:3" s="48" customFormat="1" ht="37.5" x14ac:dyDescent="0.2">
      <c r="A783" s="9" t="s">
        <v>287</v>
      </c>
      <c r="B783" s="3" t="s">
        <v>711</v>
      </c>
      <c r="C783" s="39">
        <v>14800</v>
      </c>
    </row>
    <row r="784" spans="1:3" s="58" customFormat="1" x14ac:dyDescent="0.2">
      <c r="A784" s="55"/>
      <c r="B784" s="56" t="s">
        <v>692</v>
      </c>
      <c r="C784" s="57">
        <f t="shared" ref="C784" si="171">+C777+C780+C783</f>
        <v>521400</v>
      </c>
    </row>
    <row r="785" spans="1:3" s="16" customFormat="1" x14ac:dyDescent="0.2">
      <c r="A785" s="26"/>
      <c r="B785" s="137"/>
      <c r="C785" s="39"/>
    </row>
    <row r="786" spans="1:3" s="16" customFormat="1" x14ac:dyDescent="0.2">
      <c r="A786" s="26"/>
      <c r="B786" s="137"/>
      <c r="C786" s="39"/>
    </row>
    <row r="787" spans="1:3" s="16" customFormat="1" ht="19.5" x14ac:dyDescent="0.2">
      <c r="A787" s="23" t="s">
        <v>361</v>
      </c>
      <c r="B787" s="21"/>
      <c r="C787" s="39"/>
    </row>
    <row r="788" spans="1:3" s="16" customFormat="1" ht="19.5" x14ac:dyDescent="0.2">
      <c r="A788" s="23" t="s">
        <v>490</v>
      </c>
      <c r="B788" s="21"/>
      <c r="C788" s="39"/>
    </row>
    <row r="789" spans="1:3" s="16" customFormat="1" ht="19.5" x14ac:dyDescent="0.2">
      <c r="A789" s="23" t="s">
        <v>411</v>
      </c>
      <c r="B789" s="21"/>
      <c r="C789" s="39"/>
    </row>
    <row r="790" spans="1:3" s="16" customFormat="1" ht="19.5" x14ac:dyDescent="0.2">
      <c r="A790" s="23" t="s">
        <v>293</v>
      </c>
      <c r="B790" s="21"/>
      <c r="C790" s="39"/>
    </row>
    <row r="791" spans="1:3" s="16" customFormat="1" x14ac:dyDescent="0.2">
      <c r="A791" s="23"/>
      <c r="B791" s="18"/>
      <c r="C791" s="39"/>
    </row>
    <row r="792" spans="1:3" s="48" customFormat="1" x14ac:dyDescent="0.2">
      <c r="A792" s="9">
        <v>720000</v>
      </c>
      <c r="B792" s="3" t="s">
        <v>12</v>
      </c>
      <c r="C792" s="39">
        <f t="shared" ref="C792" si="172">+C793</f>
        <v>15900</v>
      </c>
    </row>
    <row r="793" spans="1:3" s="22" customFormat="1" ht="19.5" x14ac:dyDescent="0.2">
      <c r="A793" s="24">
        <v>722000</v>
      </c>
      <c r="B793" s="19" t="s">
        <v>694</v>
      </c>
      <c r="C793" s="41">
        <f t="shared" ref="C793" si="173">SUM(C794:C794)</f>
        <v>15900</v>
      </c>
    </row>
    <row r="794" spans="1:3" s="16" customFormat="1" x14ac:dyDescent="0.2">
      <c r="A794" s="13">
        <v>722500</v>
      </c>
      <c r="B794" s="6" t="s">
        <v>19</v>
      </c>
      <c r="C794" s="40">
        <v>15900</v>
      </c>
    </row>
    <row r="795" spans="1:3" s="48" customFormat="1" ht="37.5" x14ac:dyDescent="0.2">
      <c r="A795" s="9" t="s">
        <v>287</v>
      </c>
      <c r="B795" s="3" t="s">
        <v>711</v>
      </c>
      <c r="C795" s="39">
        <v>37000</v>
      </c>
    </row>
    <row r="796" spans="1:3" s="58" customFormat="1" x14ac:dyDescent="0.2">
      <c r="A796" s="55"/>
      <c r="B796" s="56" t="s">
        <v>692</v>
      </c>
      <c r="C796" s="57">
        <f t="shared" ref="C796" si="174">+C792+C795</f>
        <v>52900</v>
      </c>
    </row>
    <row r="797" spans="1:3" s="48" customFormat="1" x14ac:dyDescent="0.2">
      <c r="A797" s="38"/>
      <c r="B797" s="137"/>
      <c r="C797" s="39"/>
    </row>
    <row r="798" spans="1:3" s="48" customFormat="1" x14ac:dyDescent="0.2">
      <c r="A798" s="38"/>
      <c r="B798" s="137"/>
      <c r="C798" s="39"/>
    </row>
    <row r="799" spans="1:3" s="16" customFormat="1" ht="19.5" x14ac:dyDescent="0.2">
      <c r="A799" s="23" t="s">
        <v>628</v>
      </c>
      <c r="B799" s="21"/>
      <c r="C799" s="39"/>
    </row>
    <row r="800" spans="1:3" s="16" customFormat="1" ht="19.5" x14ac:dyDescent="0.2">
      <c r="A800" s="23" t="s">
        <v>490</v>
      </c>
      <c r="B800" s="21"/>
      <c r="C800" s="39"/>
    </row>
    <row r="801" spans="1:3" s="16" customFormat="1" ht="19.5" x14ac:dyDescent="0.2">
      <c r="A801" s="23" t="s">
        <v>413</v>
      </c>
      <c r="B801" s="21"/>
      <c r="C801" s="39"/>
    </row>
    <row r="802" spans="1:3" s="16" customFormat="1" ht="19.5" x14ac:dyDescent="0.2">
      <c r="A802" s="23" t="s">
        <v>501</v>
      </c>
      <c r="B802" s="21"/>
      <c r="C802" s="39"/>
    </row>
    <row r="803" spans="1:3" s="16" customFormat="1" x14ac:dyDescent="0.2">
      <c r="A803" s="23"/>
      <c r="B803" s="18"/>
      <c r="C803" s="39"/>
    </row>
    <row r="804" spans="1:3" s="16" customFormat="1" x14ac:dyDescent="0.2">
      <c r="A804" s="23"/>
      <c r="B804" s="18"/>
      <c r="C804" s="39"/>
    </row>
    <row r="805" spans="1:3" s="48" customFormat="1" ht="19.5" customHeight="1" x14ac:dyDescent="0.2">
      <c r="A805" s="9">
        <v>720000</v>
      </c>
      <c r="B805" s="3" t="s">
        <v>12</v>
      </c>
      <c r="C805" s="39">
        <f>+C806+C808+C810</f>
        <v>1857600</v>
      </c>
    </row>
    <row r="806" spans="1:3" s="22" customFormat="1" ht="19.5" x14ac:dyDescent="0.2">
      <c r="A806" s="24">
        <v>722000</v>
      </c>
      <c r="B806" s="19" t="s">
        <v>694</v>
      </c>
      <c r="C806" s="41">
        <f t="shared" ref="C806" si="175">SUM(C807:C807)</f>
        <v>1783600</v>
      </c>
    </row>
    <row r="807" spans="1:3" s="16" customFormat="1" x14ac:dyDescent="0.2">
      <c r="A807" s="13">
        <v>722500</v>
      </c>
      <c r="B807" s="6" t="s">
        <v>19</v>
      </c>
      <c r="C807" s="40">
        <f>92300+67000+1624300</f>
        <v>1783600</v>
      </c>
    </row>
    <row r="808" spans="1:3" s="22" customFormat="1" ht="39" x14ac:dyDescent="0.2">
      <c r="A808" s="24">
        <v>728000</v>
      </c>
      <c r="B808" s="19" t="s">
        <v>540</v>
      </c>
      <c r="C808" s="41">
        <f>+C809</f>
        <v>35000</v>
      </c>
    </row>
    <row r="809" spans="1:3" s="16" customFormat="1" ht="37.5" x14ac:dyDescent="0.2">
      <c r="A809" s="13">
        <v>728200</v>
      </c>
      <c r="B809" s="6" t="s">
        <v>687</v>
      </c>
      <c r="C809" s="40">
        <v>35000</v>
      </c>
    </row>
    <row r="810" spans="1:3" s="22" customFormat="1" ht="19.5" x14ac:dyDescent="0.2">
      <c r="A810" s="24">
        <v>729000</v>
      </c>
      <c r="B810" s="8" t="s">
        <v>22</v>
      </c>
      <c r="C810" s="41">
        <f t="shared" ref="C810" si="176">+C811</f>
        <v>39000</v>
      </c>
    </row>
    <row r="811" spans="1:3" s="16" customFormat="1" x14ac:dyDescent="0.2">
      <c r="A811" s="13">
        <v>729100</v>
      </c>
      <c r="B811" s="6" t="s">
        <v>22</v>
      </c>
      <c r="C811" s="40">
        <v>39000</v>
      </c>
    </row>
    <row r="812" spans="1:3" s="48" customFormat="1" x14ac:dyDescent="0.2">
      <c r="A812" s="25">
        <v>780000</v>
      </c>
      <c r="B812" s="11" t="s">
        <v>567</v>
      </c>
      <c r="C812" s="39">
        <f t="shared" ref="C812:C813" si="177">+C813</f>
        <v>373000</v>
      </c>
    </row>
    <row r="813" spans="1:3" s="22" customFormat="1" ht="19.5" x14ac:dyDescent="0.2">
      <c r="A813" s="24">
        <v>787000</v>
      </c>
      <c r="B813" s="8" t="s">
        <v>25</v>
      </c>
      <c r="C813" s="41">
        <f t="shared" si="177"/>
        <v>373000</v>
      </c>
    </row>
    <row r="814" spans="1:3" s="16" customFormat="1" x14ac:dyDescent="0.2">
      <c r="A814" s="13">
        <v>787300</v>
      </c>
      <c r="B814" s="6" t="s">
        <v>28</v>
      </c>
      <c r="C814" s="40">
        <v>373000</v>
      </c>
    </row>
    <row r="815" spans="1:3" s="48" customFormat="1" x14ac:dyDescent="0.2">
      <c r="A815" s="25">
        <v>810000</v>
      </c>
      <c r="B815" s="137" t="s">
        <v>696</v>
      </c>
      <c r="C815" s="39">
        <f t="shared" ref="C815:C816" si="178">C816</f>
        <v>253900</v>
      </c>
    </row>
    <row r="816" spans="1:3" s="22" customFormat="1" ht="39" x14ac:dyDescent="0.2">
      <c r="A816" s="24">
        <v>816000</v>
      </c>
      <c r="B816" s="8" t="s">
        <v>670</v>
      </c>
      <c r="C816" s="41">
        <f t="shared" si="178"/>
        <v>253900</v>
      </c>
    </row>
    <row r="817" spans="1:3" s="16" customFormat="1" ht="18.75" customHeight="1" x14ac:dyDescent="0.2">
      <c r="A817" s="13">
        <v>816100</v>
      </c>
      <c r="B817" s="6" t="s">
        <v>670</v>
      </c>
      <c r="C817" s="40">
        <v>253900</v>
      </c>
    </row>
    <row r="818" spans="1:3" s="48" customFormat="1" x14ac:dyDescent="0.2">
      <c r="A818" s="25">
        <v>930000</v>
      </c>
      <c r="B818" s="50" t="s">
        <v>693</v>
      </c>
      <c r="C818" s="39">
        <f>C819</f>
        <v>58000</v>
      </c>
    </row>
    <row r="819" spans="1:3" s="22" customFormat="1" ht="19.5" x14ac:dyDescent="0.2">
      <c r="A819" s="7">
        <v>931000</v>
      </c>
      <c r="B819" s="12" t="s">
        <v>614</v>
      </c>
      <c r="C819" s="41">
        <f>C820+C821</f>
        <v>58000</v>
      </c>
    </row>
    <row r="820" spans="1:3" s="16" customFormat="1" x14ac:dyDescent="0.2">
      <c r="A820" s="14">
        <v>931100</v>
      </c>
      <c r="B820" s="6" t="s">
        <v>590</v>
      </c>
      <c r="C820" s="40">
        <v>47000</v>
      </c>
    </row>
    <row r="821" spans="1:3" s="16" customFormat="1" x14ac:dyDescent="0.2">
      <c r="A821" s="14">
        <v>931900</v>
      </c>
      <c r="B821" s="6" t="s">
        <v>614</v>
      </c>
      <c r="C821" s="40">
        <v>11000</v>
      </c>
    </row>
    <row r="822" spans="1:3" s="48" customFormat="1" ht="37.5" x14ac:dyDescent="0.2">
      <c r="A822" s="9" t="s">
        <v>287</v>
      </c>
      <c r="B822" s="3" t="s">
        <v>711</v>
      </c>
      <c r="C822" s="39">
        <v>2420900</v>
      </c>
    </row>
    <row r="823" spans="1:3" s="58" customFormat="1" x14ac:dyDescent="0.2">
      <c r="A823" s="55"/>
      <c r="B823" s="56" t="s">
        <v>692</v>
      </c>
      <c r="C823" s="57">
        <f>+C818+C822+C805+C812+C815</f>
        <v>4963400</v>
      </c>
    </row>
    <row r="824" spans="1:3" s="48" customFormat="1" x14ac:dyDescent="0.2">
      <c r="A824" s="38"/>
      <c r="B824" s="137"/>
      <c r="C824" s="39"/>
    </row>
    <row r="825" spans="1:3" s="48" customFormat="1" x14ac:dyDescent="0.2">
      <c r="A825" s="38"/>
      <c r="B825" s="137"/>
      <c r="C825" s="39"/>
    </row>
    <row r="826" spans="1:3" s="48" customFormat="1" ht="19.5" x14ac:dyDescent="0.2">
      <c r="A826" s="23" t="s">
        <v>506</v>
      </c>
      <c r="B826" s="21"/>
      <c r="C826" s="39"/>
    </row>
    <row r="827" spans="1:3" s="48" customFormat="1" ht="19.5" x14ac:dyDescent="0.2">
      <c r="A827" s="23" t="s">
        <v>505</v>
      </c>
      <c r="B827" s="21"/>
      <c r="C827" s="39"/>
    </row>
    <row r="828" spans="1:3" s="48" customFormat="1" ht="19.5" x14ac:dyDescent="0.2">
      <c r="A828" s="23" t="s">
        <v>410</v>
      </c>
      <c r="B828" s="21"/>
      <c r="C828" s="39"/>
    </row>
    <row r="829" spans="1:3" s="48" customFormat="1" ht="19.5" x14ac:dyDescent="0.2">
      <c r="A829" s="23" t="s">
        <v>293</v>
      </c>
      <c r="B829" s="21"/>
      <c r="C829" s="39"/>
    </row>
    <row r="830" spans="1:3" s="48" customFormat="1" x14ac:dyDescent="0.2">
      <c r="A830" s="23"/>
      <c r="B830" s="18"/>
      <c r="C830" s="39"/>
    </row>
    <row r="831" spans="1:3" s="48" customFormat="1" ht="37.5" x14ac:dyDescent="0.2">
      <c r="A831" s="9" t="s">
        <v>287</v>
      </c>
      <c r="B831" s="3" t="s">
        <v>711</v>
      </c>
      <c r="C831" s="39">
        <v>917800</v>
      </c>
    </row>
    <row r="832" spans="1:3" s="16" customFormat="1" x14ac:dyDescent="0.2">
      <c r="A832" s="55"/>
      <c r="B832" s="56" t="s">
        <v>692</v>
      </c>
      <c r="C832" s="57">
        <f t="shared" ref="C832" si="179">C831</f>
        <v>917800</v>
      </c>
    </row>
    <row r="833" spans="1:3" s="16" customFormat="1" x14ac:dyDescent="0.2">
      <c r="A833" s="38"/>
      <c r="B833" s="137"/>
      <c r="C833" s="39"/>
    </row>
    <row r="834" spans="1:3" s="16" customFormat="1" x14ac:dyDescent="0.2">
      <c r="A834" s="38"/>
      <c r="B834" s="137"/>
      <c r="C834" s="39"/>
    </row>
    <row r="835" spans="1:3" s="16" customFormat="1" ht="19.5" x14ac:dyDescent="0.2">
      <c r="A835" s="23" t="s">
        <v>516</v>
      </c>
      <c r="B835" s="21"/>
      <c r="C835" s="39"/>
    </row>
    <row r="836" spans="1:3" s="16" customFormat="1" ht="19.5" x14ac:dyDescent="0.2">
      <c r="A836" s="23" t="s">
        <v>517</v>
      </c>
      <c r="B836" s="21"/>
      <c r="C836" s="39"/>
    </row>
    <row r="837" spans="1:3" s="16" customFormat="1" ht="19.5" x14ac:dyDescent="0.2">
      <c r="A837" s="23" t="s">
        <v>445</v>
      </c>
      <c r="B837" s="21"/>
      <c r="C837" s="39"/>
    </row>
    <row r="838" spans="1:3" s="16" customFormat="1" ht="19.5" x14ac:dyDescent="0.2">
      <c r="A838" s="23" t="s">
        <v>293</v>
      </c>
      <c r="B838" s="21"/>
      <c r="C838" s="39"/>
    </row>
    <row r="839" spans="1:3" s="16" customFormat="1" x14ac:dyDescent="0.2">
      <c r="A839" s="23"/>
      <c r="B839" s="18"/>
      <c r="C839" s="39"/>
    </row>
    <row r="840" spans="1:3" s="16" customFormat="1" ht="37.5" x14ac:dyDescent="0.2">
      <c r="A840" s="9" t="s">
        <v>287</v>
      </c>
      <c r="B840" s="3" t="s">
        <v>711</v>
      </c>
      <c r="C840" s="39">
        <v>9000</v>
      </c>
    </row>
    <row r="841" spans="1:3" s="16" customFormat="1" x14ac:dyDescent="0.2">
      <c r="A841" s="55"/>
      <c r="B841" s="56" t="s">
        <v>692</v>
      </c>
      <c r="C841" s="57">
        <f t="shared" ref="C841" si="180">C840</f>
        <v>9000</v>
      </c>
    </row>
    <row r="842" spans="1:3" s="16" customFormat="1" x14ac:dyDescent="0.2">
      <c r="A842" s="38"/>
      <c r="B842" s="137"/>
      <c r="C842" s="39"/>
    </row>
    <row r="843" spans="1:3" s="16" customFormat="1" x14ac:dyDescent="0.2">
      <c r="A843" s="38"/>
      <c r="B843" s="137"/>
      <c r="C843" s="39"/>
    </row>
    <row r="844" spans="1:3" s="16" customFormat="1" x14ac:dyDescent="0.2">
      <c r="A844" s="26"/>
      <c r="B844" s="137"/>
      <c r="C844" s="39"/>
    </row>
    <row r="845" spans="1:3" x14ac:dyDescent="0.2">
      <c r="A845" s="23"/>
      <c r="C845" s="59"/>
    </row>
  </sheetData>
  <mergeCells count="1">
    <mergeCell ref="A6:B6"/>
  </mergeCells>
  <printOptions horizontalCentered="1" gridLines="1"/>
  <pageMargins left="0" right="0" top="0" bottom="0" header="0" footer="0"/>
  <pageSetup paperSize="9" scale="57" firstPageNumber="105" orientation="portrait" useFirstPageNumber="1" r:id="rId1"/>
  <headerFooter>
    <oddFooter>&amp;C&amp;P</oddFooter>
  </headerFooter>
  <rowBreaks count="19" manualBreakCount="19">
    <brk id="62" max="2" man="1"/>
    <brk id="108" max="16383" man="1"/>
    <brk id="143" max="8" man="1"/>
    <brk id="179" max="16383" man="1"/>
    <brk id="226" max="8" man="1"/>
    <brk id="256" max="16383" man="1"/>
    <brk id="281" max="8" man="1"/>
    <brk id="327" max="2" man="1"/>
    <brk id="378" max="2" man="1"/>
    <brk id="426" max="2" man="1"/>
    <brk id="462" max="2" man="1"/>
    <brk id="510" max="8" man="1"/>
    <brk id="546" max="2" man="1"/>
    <brk id="582" max="8" man="1"/>
    <brk id="624" max="2" man="1"/>
    <brk id="660" max="8" man="1"/>
    <brk id="696" max="16383" man="1"/>
    <brk id="749" max="8" man="1"/>
    <brk id="797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Садржај</vt:lpstr>
      <vt:lpstr>Општи дио</vt:lpstr>
      <vt:lpstr>Расходи</vt:lpstr>
      <vt:lpstr>Приходи - Фонд 02</vt:lpstr>
      <vt:lpstr>'Општи дио'!Print_Area</vt:lpstr>
      <vt:lpstr>'Приходи - Фонд 02'!Print_Area</vt:lpstr>
      <vt:lpstr>Расходи!Print_Area</vt:lpstr>
      <vt:lpstr>Садржај!Print_Area</vt:lpstr>
      <vt:lpstr>'Приходи - Фонд 02'!Print_Titles</vt:lpstr>
      <vt:lpstr>Расходи!Print_Titles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Jasmina Tesanovic</cp:lastModifiedBy>
  <cp:lastPrinted>2024-11-14T12:39:08Z</cp:lastPrinted>
  <dcterms:created xsi:type="dcterms:W3CDTF">2018-04-16T06:34:24Z</dcterms:created>
  <dcterms:modified xsi:type="dcterms:W3CDTF">2024-11-14T12:52:04Z</dcterms:modified>
</cp:coreProperties>
</file>